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7" ContentType="application/binary"/>
  <Override PartName="/xl/commentsmeta6"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d.docs.live.net/ea17ab3617d6ed31/Documentos/FPAA 2024/Metodologia Formulacion y Presentacion/"/>
    </mc:Choice>
  </mc:AlternateContent>
  <xr:revisionPtr revIDLastSave="836" documentId="8_{AEB61C80-B24E-408D-A9A8-FE38024B40A8}" xr6:coauthVersionLast="47" xr6:coauthVersionMax="47" xr10:uidLastSave="{5616A127-9AC0-4D16-AD28-0E0A78B3A0D2}"/>
  <bookViews>
    <workbookView xWindow="-108" yWindow="-108" windowWidth="23256" windowHeight="12456" activeTab="4"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Listas" sheetId="11" state="hidden" r:id="rId7"/>
    <sheet name="Plan Trabajo" sheetId="25" r:id="rId8"/>
  </sheets>
  <externalReferences>
    <externalReference r:id="rId9"/>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7">'Plan Trabajo'!$A$1:$U$19</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M14" i="9" l="1"/>
  <c r="L14" i="9"/>
  <c r="K14" i="9"/>
  <c r="J14" i="9"/>
  <c r="I14" i="9"/>
  <c r="A11" i="25" l="1"/>
  <c r="G16" i="9"/>
  <c r="N30" i="9"/>
  <c r="N29" i="9"/>
  <c r="N28" i="9"/>
  <c r="N27" i="9"/>
  <c r="N26" i="9"/>
  <c r="N25" i="9"/>
  <c r="N24" i="9"/>
  <c r="N23" i="9"/>
  <c r="N22" i="9"/>
  <c r="N21" i="9"/>
  <c r="N20" i="9"/>
  <c r="N19" i="9"/>
  <c r="F113" i="10"/>
  <c r="F51" i="10"/>
  <c r="J51" i="10"/>
  <c r="G14" i="10"/>
  <c r="F14" i="10"/>
  <c r="G13" i="10"/>
  <c r="G12" i="10"/>
  <c r="G11" i="10"/>
  <c r="G10" i="10"/>
  <c r="G9" i="10"/>
  <c r="G8" i="10"/>
  <c r="G7" i="10"/>
  <c r="G6" i="10"/>
  <c r="E19" i="9"/>
  <c r="J52" i="10"/>
  <c r="E6" i="9" l="1"/>
  <c r="G8" i="9"/>
  <c r="G112" i="10"/>
  <c r="G111" i="10"/>
  <c r="G110" i="10"/>
  <c r="G109" i="10"/>
  <c r="G108" i="10"/>
  <c r="G101" i="10"/>
  <c r="G100" i="10"/>
  <c r="G99" i="10"/>
  <c r="G98" i="10"/>
  <c r="G91" i="10"/>
  <c r="G90" i="10"/>
  <c r="G89" i="10"/>
  <c r="G88" i="10"/>
  <c r="G81" i="10"/>
  <c r="G80" i="10"/>
  <c r="G79" i="10"/>
  <c r="G78" i="10"/>
  <c r="G71" i="10"/>
  <c r="G70" i="10"/>
  <c r="G69" i="10"/>
  <c r="G68" i="10"/>
  <c r="G49" i="10"/>
  <c r="G48" i="10"/>
  <c r="G40" i="10"/>
  <c r="G39" i="10"/>
  <c r="G31" i="10"/>
  <c r="G30" i="10"/>
  <c r="G22" i="10"/>
  <c r="G21" i="10"/>
  <c r="G107" i="10"/>
  <c r="G106" i="10"/>
  <c r="G105" i="10"/>
  <c r="G104" i="10"/>
  <c r="G103" i="10"/>
  <c r="G97" i="10"/>
  <c r="G96" i="10"/>
  <c r="G95" i="10"/>
  <c r="G94" i="10"/>
  <c r="G93" i="10"/>
  <c r="G87" i="10"/>
  <c r="G86" i="10"/>
  <c r="G85" i="10"/>
  <c r="G84" i="10"/>
  <c r="G83" i="10"/>
  <c r="G77" i="10"/>
  <c r="G76" i="10"/>
  <c r="G75" i="10"/>
  <c r="G74" i="10"/>
  <c r="G73" i="10"/>
  <c r="G67" i="10"/>
  <c r="G66" i="10"/>
  <c r="G65" i="10"/>
  <c r="G64" i="10"/>
  <c r="G63" i="10"/>
  <c r="G62" i="10"/>
  <c r="G47" i="10"/>
  <c r="G46" i="10"/>
  <c r="G45" i="10"/>
  <c r="G44" i="10"/>
  <c r="G43" i="10"/>
  <c r="G42" i="10"/>
  <c r="G38" i="10"/>
  <c r="G37" i="10"/>
  <c r="G36" i="10"/>
  <c r="G35" i="10"/>
  <c r="G34" i="10"/>
  <c r="G33" i="10"/>
  <c r="G29" i="10"/>
  <c r="G28" i="10"/>
  <c r="G27" i="10"/>
  <c r="G26" i="10"/>
  <c r="G25" i="10"/>
  <c r="G24" i="10"/>
  <c r="G20" i="10"/>
  <c r="G19" i="10"/>
  <c r="G18" i="10"/>
  <c r="G17" i="10"/>
  <c r="G16" i="10"/>
  <c r="G15" i="10"/>
  <c r="B42" i="10"/>
  <c r="J50" i="10"/>
  <c r="H50" i="10"/>
  <c r="H51" i="10" s="1"/>
  <c r="L49" i="10"/>
  <c r="K49" i="10"/>
  <c r="L48" i="10"/>
  <c r="K48" i="10"/>
  <c r="L47" i="10"/>
  <c r="K47" i="10"/>
  <c r="L46" i="10"/>
  <c r="M46" i="10" s="1"/>
  <c r="K46" i="10"/>
  <c r="L45" i="10"/>
  <c r="K45" i="10"/>
  <c r="L44" i="10"/>
  <c r="K44" i="10"/>
  <c r="L43" i="10"/>
  <c r="K43" i="10"/>
  <c r="L42" i="10"/>
  <c r="K42" i="10"/>
  <c r="G15" i="9"/>
  <c r="G14" i="9"/>
  <c r="H14" i="9" s="1"/>
  <c r="N14" i="9" s="1"/>
  <c r="A18" i="25"/>
  <c r="A17" i="25"/>
  <c r="A16" i="25"/>
  <c r="A15" i="25"/>
  <c r="A14" i="25"/>
  <c r="A13" i="25"/>
  <c r="A10" i="25"/>
  <c r="A9" i="25"/>
  <c r="A8" i="25"/>
  <c r="A7" i="25"/>
  <c r="M47" i="10" l="1"/>
  <c r="M45" i="10"/>
  <c r="G50" i="10"/>
  <c r="M44" i="10"/>
  <c r="M42" i="10"/>
  <c r="M43" i="10"/>
  <c r="L50" i="10"/>
  <c r="M48" i="10"/>
  <c r="M49" i="10"/>
  <c r="B73" i="10"/>
  <c r="F61" i="10"/>
  <c r="A3" i="8"/>
  <c r="M50" i="10" l="1"/>
  <c r="G52" i="10"/>
  <c r="G53" i="10"/>
  <c r="J53" i="10" s="1"/>
  <c r="G54" i="10"/>
  <c r="H54" i="10" s="1"/>
  <c r="G55" i="10"/>
  <c r="J55" i="10" s="1"/>
  <c r="G56" i="10"/>
  <c r="J56" i="10" s="1"/>
  <c r="G57" i="10"/>
  <c r="G58" i="10"/>
  <c r="G59" i="10"/>
  <c r="G60" i="10"/>
  <c r="K111" i="10"/>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A2" i="10"/>
  <c r="A2" i="25" s="1"/>
  <c r="G41" i="10" l="1"/>
  <c r="K54" i="10"/>
  <c r="N15" i="9" l="1"/>
  <c r="A19" i="9"/>
  <c r="A6" i="9"/>
  <c r="A8" i="8"/>
  <c r="A4" i="8"/>
  <c r="I10" i="9"/>
  <c r="J6" i="9"/>
  <c r="J112" i="10" l="1"/>
  <c r="H112" i="10"/>
  <c r="L112" i="10" s="1"/>
  <c r="L111" i="10"/>
  <c r="M111" i="10"/>
  <c r="L110" i="10"/>
  <c r="M110" i="10" s="1"/>
  <c r="L109" i="10"/>
  <c r="M109" i="10" s="1"/>
  <c r="L108" i="10"/>
  <c r="M108" i="10"/>
  <c r="L107" i="10"/>
  <c r="M107" i="10"/>
  <c r="L106" i="10"/>
  <c r="M106" i="10"/>
  <c r="L105" i="10"/>
  <c r="M105" i="10" s="1"/>
  <c r="L104" i="10"/>
  <c r="M104" i="10" s="1"/>
  <c r="K29" i="9"/>
  <c r="L103" i="10"/>
  <c r="B103" i="10"/>
  <c r="J102" i="10"/>
  <c r="H102" i="10"/>
  <c r="L101" i="10"/>
  <c r="M101" i="10" s="1"/>
  <c r="L100" i="10"/>
  <c r="M100" i="10" s="1"/>
  <c r="L99" i="10"/>
  <c r="M99" i="10" s="1"/>
  <c r="L98" i="10"/>
  <c r="M98" i="10" s="1"/>
  <c r="L97" i="10"/>
  <c r="M97" i="10" s="1"/>
  <c r="L96" i="10"/>
  <c r="M96" i="10" s="1"/>
  <c r="L95" i="10"/>
  <c r="M95" i="10" s="1"/>
  <c r="L94" i="10"/>
  <c r="M94" i="10" s="1"/>
  <c r="L93" i="10"/>
  <c r="M93" i="10" s="1"/>
  <c r="B93" i="10"/>
  <c r="J92" i="10"/>
  <c r="H92" i="10"/>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H82" i="10"/>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H72" i="10"/>
  <c r="L71" i="10"/>
  <c r="K71" i="10"/>
  <c r="M71" i="10"/>
  <c r="L70" i="10"/>
  <c r="M70" i="10" s="1"/>
  <c r="K70" i="10"/>
  <c r="L69" i="10"/>
  <c r="K69" i="10"/>
  <c r="M69" i="10"/>
  <c r="L68" i="10"/>
  <c r="M68" i="10" s="1"/>
  <c r="K68" i="10"/>
  <c r="L67" i="10"/>
  <c r="M67" i="10" s="1"/>
  <c r="K67" i="10"/>
  <c r="L66" i="10"/>
  <c r="M66" i="10" s="1"/>
  <c r="K66" i="10"/>
  <c r="K65" i="10"/>
  <c r="L64" i="10"/>
  <c r="M64" i="10" s="1"/>
  <c r="K64" i="10"/>
  <c r="L63" i="10"/>
  <c r="K63" i="10"/>
  <c r="L62" i="10"/>
  <c r="M62" i="10" s="1"/>
  <c r="K62" i="10"/>
  <c r="B62" i="10"/>
  <c r="J61" i="10"/>
  <c r="H61" i="10"/>
  <c r="L60" i="10"/>
  <c r="K60" i="10"/>
  <c r="L59" i="10"/>
  <c r="K59" i="10"/>
  <c r="M59" i="10"/>
  <c r="L58" i="10"/>
  <c r="K58" i="10"/>
  <c r="L57" i="10"/>
  <c r="M57" i="10" s="1"/>
  <c r="K57" i="10"/>
  <c r="L56" i="10"/>
  <c r="K56" i="10"/>
  <c r="L55" i="10"/>
  <c r="K55" i="10"/>
  <c r="L54" i="10"/>
  <c r="L53" i="10"/>
  <c r="K53" i="10"/>
  <c r="L52" i="10"/>
  <c r="K52" i="10"/>
  <c r="B52" i="10"/>
  <c r="J41" i="10"/>
  <c r="H41" i="10"/>
  <c r="F41" i="10"/>
  <c r="L40" i="10"/>
  <c r="M40" i="10" s="1"/>
  <c r="L39" i="10"/>
  <c r="M39" i="10"/>
  <c r="L38" i="10"/>
  <c r="M38" i="10" s="1"/>
  <c r="L37" i="10"/>
  <c r="M37" i="10" s="1"/>
  <c r="L36" i="10"/>
  <c r="M36" i="10"/>
  <c r="L35" i="10"/>
  <c r="M35" i="10" s="1"/>
  <c r="L34" i="10"/>
  <c r="M34" i="10" s="1"/>
  <c r="L33" i="10"/>
  <c r="M33" i="10" s="1"/>
  <c r="I12" i="9"/>
  <c r="B33" i="10"/>
  <c r="J32" i="10"/>
  <c r="H32" i="10"/>
  <c r="G32" i="10"/>
  <c r="F32" i="10"/>
  <c r="L31" i="10"/>
  <c r="M31" i="10" s="1"/>
  <c r="L30" i="10"/>
  <c r="M30" i="10" s="1"/>
  <c r="L29" i="10"/>
  <c r="M29" i="10" s="1"/>
  <c r="L28" i="10"/>
  <c r="M28" i="10" s="1"/>
  <c r="L27" i="10"/>
  <c r="M27" i="10" s="1"/>
  <c r="L26" i="10"/>
  <c r="M26" i="10" s="1"/>
  <c r="L25" i="10"/>
  <c r="M25" i="10" s="1"/>
  <c r="L24" i="10"/>
  <c r="M24" i="10" s="1"/>
  <c r="B24" i="10"/>
  <c r="J23" i="10"/>
  <c r="H23" i="10"/>
  <c r="F23" i="10"/>
  <c r="L22" i="10"/>
  <c r="M22" i="10" s="1"/>
  <c r="L21" i="10"/>
  <c r="M21" i="10" s="1"/>
  <c r="L20" i="10"/>
  <c r="M20" i="10" s="1"/>
  <c r="L19" i="10"/>
  <c r="M19" i="10" s="1"/>
  <c r="L18" i="10"/>
  <c r="M18" i="10"/>
  <c r="L17" i="10"/>
  <c r="M17" i="10" s="1"/>
  <c r="I8" i="9"/>
  <c r="L16" i="10"/>
  <c r="M16" i="10" s="1"/>
  <c r="L15" i="10"/>
  <c r="M15" i="10" s="1"/>
  <c r="B15" i="10"/>
  <c r="H14" i="10"/>
  <c r="K13" i="10"/>
  <c r="L13" i="10"/>
  <c r="L12" i="10"/>
  <c r="K12" i="10"/>
  <c r="L11" i="10"/>
  <c r="K11" i="10"/>
  <c r="M11" i="10"/>
  <c r="L10" i="10"/>
  <c r="K10" i="10"/>
  <c r="L9" i="10"/>
  <c r="K9" i="10"/>
  <c r="M9" i="10"/>
  <c r="L8" i="10"/>
  <c r="K8" i="10"/>
  <c r="L7" i="10"/>
  <c r="K7" i="10"/>
  <c r="L6" i="10"/>
  <c r="K6" i="10"/>
  <c r="B6" i="10"/>
  <c r="G30" i="9"/>
  <c r="L29" i="9"/>
  <c r="J29" i="9"/>
  <c r="G29" i="9"/>
  <c r="G28" i="9"/>
  <c r="L27" i="9"/>
  <c r="J27" i="9"/>
  <c r="G27" i="9"/>
  <c r="G26" i="9"/>
  <c r="L25" i="9"/>
  <c r="J25" i="9"/>
  <c r="G25" i="9"/>
  <c r="G24" i="9"/>
  <c r="L23" i="9"/>
  <c r="J23" i="9"/>
  <c r="G23" i="9"/>
  <c r="G22" i="9"/>
  <c r="L21" i="9"/>
  <c r="J21" i="9"/>
  <c r="G21" i="9"/>
  <c r="L19" i="9"/>
  <c r="J19" i="9"/>
  <c r="G19" i="9"/>
  <c r="C113" i="10"/>
  <c r="G13" i="9"/>
  <c r="L12" i="9"/>
  <c r="J12" i="9"/>
  <c r="G12" i="9"/>
  <c r="G11" i="9"/>
  <c r="M10" i="9"/>
  <c r="L10" i="9"/>
  <c r="K10" i="9"/>
  <c r="J10" i="9"/>
  <c r="G10" i="9"/>
  <c r="G9" i="9"/>
  <c r="L8" i="9"/>
  <c r="J8" i="9"/>
  <c r="G7" i="9"/>
  <c r="L6" i="9"/>
  <c r="G6" i="9"/>
  <c r="C51" i="10"/>
  <c r="M8" i="10" l="1"/>
  <c r="J16" i="9"/>
  <c r="L16" i="9"/>
  <c r="K25" i="9"/>
  <c r="K21" i="9"/>
  <c r="M10" i="10"/>
  <c r="M19" i="9"/>
  <c r="M25" i="9"/>
  <c r="M6" i="10"/>
  <c r="M12" i="10"/>
  <c r="M7" i="10"/>
  <c r="K23" i="9"/>
  <c r="K19" i="9"/>
  <c r="M53" i="10"/>
  <c r="J14" i="10"/>
  <c r="L14" i="10" s="1"/>
  <c r="M60" i="10"/>
  <c r="M58" i="10"/>
  <c r="M27" i="9"/>
  <c r="M29" i="9"/>
  <c r="I19" i="9"/>
  <c r="L23" i="10"/>
  <c r="L41" i="10"/>
  <c r="M55" i="10"/>
  <c r="M52" i="10"/>
  <c r="G61" i="10"/>
  <c r="M56" i="10"/>
  <c r="M54" i="10"/>
  <c r="L72" i="10"/>
  <c r="I29" i="9"/>
  <c r="I27" i="9"/>
  <c r="L102" i="10"/>
  <c r="K27" i="9"/>
  <c r="L92" i="10"/>
  <c r="M92" i="10" s="1"/>
  <c r="I25" i="9"/>
  <c r="M23" i="9"/>
  <c r="L82" i="10"/>
  <c r="M82" i="10" s="1"/>
  <c r="H113" i="10"/>
  <c r="I23" i="9"/>
  <c r="M21" i="9"/>
  <c r="I21" i="9"/>
  <c r="L32" i="10"/>
  <c r="M32" i="10" s="1"/>
  <c r="K8" i="9"/>
  <c r="K12" i="9"/>
  <c r="M12" i="9"/>
  <c r="M8" i="9"/>
  <c r="N9" i="9" s="1"/>
  <c r="K6" i="9"/>
  <c r="K16" i="9" s="1"/>
  <c r="G72" i="10"/>
  <c r="M72" i="10" s="1"/>
  <c r="M13" i="10"/>
  <c r="L61" i="10"/>
  <c r="M6" i="9"/>
  <c r="I6" i="9"/>
  <c r="I16" i="9" s="1"/>
  <c r="H12" i="9"/>
  <c r="N12" i="9" s="1"/>
  <c r="N11" i="9"/>
  <c r="H23" i="9"/>
  <c r="H25" i="9"/>
  <c r="H19" i="9"/>
  <c r="H21" i="9"/>
  <c r="H8" i="9"/>
  <c r="N8" i="9" s="1"/>
  <c r="J31" i="9"/>
  <c r="C40" i="9" s="1"/>
  <c r="H6" i="9"/>
  <c r="N6" i="9" s="1"/>
  <c r="H10" i="9"/>
  <c r="N10" i="9" s="1"/>
  <c r="L31" i="9"/>
  <c r="H27" i="9"/>
  <c r="H29" i="9"/>
  <c r="M112" i="10"/>
  <c r="M63" i="10"/>
  <c r="G102" i="10"/>
  <c r="M103" i="10"/>
  <c r="G23" i="10"/>
  <c r="M83" i="10"/>
  <c r="J113" i="10"/>
  <c r="C39" i="9" l="1"/>
  <c r="M16" i="9"/>
  <c r="J34" i="9"/>
  <c r="M14" i="10"/>
  <c r="K31" i="9"/>
  <c r="L51" i="10"/>
  <c r="M31" i="9"/>
  <c r="M23" i="10"/>
  <c r="M61" i="10"/>
  <c r="N13" i="9"/>
  <c r="M102" i="10"/>
  <c r="I31" i="9"/>
  <c r="I34" i="9" s="1"/>
  <c r="H115" i="10"/>
  <c r="N7" i="9"/>
  <c r="G31" i="9"/>
  <c r="L34" i="9"/>
  <c r="M41" i="10"/>
  <c r="L113" i="10"/>
  <c r="E39" i="9" l="1"/>
  <c r="G39" i="9" s="1"/>
  <c r="E40" i="9"/>
  <c r="J115" i="10"/>
  <c r="L115" i="10" s="1"/>
  <c r="K34" i="9"/>
  <c r="J35" i="9" s="1"/>
  <c r="C41" i="9"/>
  <c r="C43" i="9" s="1"/>
  <c r="M34" i="9"/>
  <c r="L35" i="9" s="1"/>
  <c r="F115" i="10"/>
  <c r="M113" i="10"/>
  <c r="M51" i="10"/>
  <c r="G34" i="9"/>
  <c r="I36" i="9" l="1"/>
  <c r="I37" i="9" s="1"/>
  <c r="I39" i="9"/>
  <c r="I40" i="9"/>
  <c r="G40" i="9"/>
  <c r="E41" i="9"/>
  <c r="M115" i="10"/>
  <c r="J36" i="9"/>
  <c r="J37" i="9" s="1"/>
  <c r="L36" i="9"/>
  <c r="D40" i="9"/>
  <c r="D39" i="9"/>
  <c r="I41" i="9" l="1"/>
  <c r="F40" i="9"/>
  <c r="F39" i="9"/>
  <c r="G41" i="9"/>
  <c r="H41" i="9" s="1"/>
  <c r="D41" i="9"/>
  <c r="C42" i="9" l="1"/>
  <c r="D42" i="9" s="1"/>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Situaciones que describen o hacen evidentes los efectos del problema.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 Naranjo</author>
  </authors>
  <commentList>
    <comment ref="A2" authorId="0" shapeId="0" xr:uid="{127D4FD5-B14F-4D8D-BDEC-AB38ED03E0BD}">
      <text>
        <r>
          <rPr>
            <b/>
            <sz val="9"/>
            <color indexed="81"/>
            <rFont val="Tahoma"/>
            <family val="2"/>
          </rPr>
          <t>S Naranjo:</t>
        </r>
        <r>
          <rPr>
            <sz val="9"/>
            <color indexed="81"/>
            <rFont val="Tahoma"/>
            <family val="2"/>
          </rPr>
          <t xml:space="preserve">
</t>
        </r>
      </text>
    </comment>
  </commentList>
</comments>
</file>

<file path=xl/sharedStrings.xml><?xml version="1.0" encoding="utf-8"?>
<sst xmlns="http://schemas.openxmlformats.org/spreadsheetml/2006/main" count="434" uniqueCount="328">
  <si>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</si>
  <si>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</si>
  <si>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</si>
  <si>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</si>
  <si>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</si>
  <si>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</si>
  <si>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</si>
  <si>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</si>
  <si>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</si>
  <si>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</si>
  <si>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</si>
  <si>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</si>
  <si>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</si>
  <si>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</si>
  <si>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</si>
  <si>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</si>
  <si>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</si>
  <si>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MATRIZ DE PLANIFICACIÓN DEL PROYECTO  - CATEGORIA A</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</si>
  <si>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</si>
  <si>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</si>
  <si>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</si>
  <si>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</si>
  <si>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</si>
  <si>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</si>
  <si>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</si>
  <si>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</si>
  <si>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</si>
  <si>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</si>
  <si>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</si>
  <si>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</si>
  <si>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</si>
  <si>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</si>
  <si>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</si>
  <si>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</si>
  <si>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</si>
  <si>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</si>
  <si>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</si>
  <si>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</si>
  <si>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</si>
  <si>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</si>
  <si>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</si>
  <si>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</si>
  <si>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</si>
  <si>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</si>
  <si>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</si>
  <si>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</si>
  <si>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</si>
  <si>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</si>
  <si>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</si>
  <si>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</si>
  <si>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</si>
  <si>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</si>
  <si>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</si>
  <si>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</si>
  <si>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</si>
  <si>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</si>
  <si>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</si>
  <si>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</si>
  <si>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</si>
  <si>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</si>
  <si>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</si>
  <si>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</si>
  <si>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</si>
  <si>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</si>
  <si>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</si>
  <si>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</si>
  <si>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</si>
  <si>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</si>
  <si>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</si>
  <si>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</si>
  <si>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</si>
  <si>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</si>
  <si>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</si>
  <si>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Unidad</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</si>
  <si>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</si>
  <si>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</si>
  <si>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</si>
  <si>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</si>
  <si>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</si>
  <si>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</si>
  <si>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</si>
  <si>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</si>
  <si>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</si>
  <si>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</si>
  <si>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</si>
  <si>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</si>
  <si>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</si>
  <si>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</si>
  <si>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</si>
  <si>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</si>
  <si>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</si>
  <si>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</si>
  <si>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</si>
  <si>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</si>
  <si>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</si>
  <si>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</si>
  <si>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</si>
  <si>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</si>
  <si>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</si>
  <si>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</si>
  <si>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</si>
  <si>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</si>
  <si>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</si>
  <si>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</si>
  <si>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</si>
  <si>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</si>
  <si>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</si>
  <si>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</si>
  <si>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</si>
  <si>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</si>
  <si>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</si>
  <si>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</si>
  <si>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</si>
  <si>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</si>
  <si>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</si>
  <si>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</si>
  <si>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</si>
  <si>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</si>
  <si>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</si>
  <si>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</si>
  <si>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</si>
  <si>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</si>
  <si>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</si>
  <si>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</si>
  <si>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</si>
  <si>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</si>
  <si>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</si>
  <si>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</si>
  <si>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</si>
  <si>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</si>
  <si>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</si>
  <si>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</si>
  <si>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</si>
  <si>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</si>
  <si>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</si>
  <si>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</si>
  <si>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</si>
  <si>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</si>
  <si>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</si>
  <si>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</si>
  <si>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</si>
  <si>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</si>
  <si>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</si>
  <si>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</si>
  <si>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</si>
  <si>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</si>
  <si>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</si>
  <si>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</si>
  <si>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</si>
  <si>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</si>
  <si>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</si>
  <si>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</si>
  <si>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</si>
  <si>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</si>
  <si>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</si>
  <si>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</si>
  <si>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</si>
  <si>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</si>
  <si>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</si>
  <si>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</si>
  <si>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</si>
  <si>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</si>
  <si>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</si>
  <si>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</si>
  <si>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</si>
  <si>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</si>
  <si>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</si>
  <si>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</si>
  <si>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</si>
  <si>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</si>
  <si>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</si>
  <si>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</si>
  <si>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</si>
  <si>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</si>
  <si>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</si>
  <si>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</si>
  <si>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</si>
  <si>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</si>
  <si>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</si>
  <si>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</si>
  <si>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</si>
  <si>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</si>
  <si>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</si>
  <si>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</si>
  <si>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</si>
  <si>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</si>
  <si>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</si>
  <si>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</si>
  <si>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</si>
  <si>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</si>
  <si>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</si>
  <si>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</si>
  <si>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</si>
  <si>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</si>
  <si>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</si>
  <si>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</si>
  <si>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</si>
  <si>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</si>
  <si>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</si>
  <si>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</si>
  <si>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</si>
  <si>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</si>
  <si>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</si>
  <si>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</si>
  <si>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</si>
  <si>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</si>
  <si>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</si>
  <si>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</si>
  <si>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</si>
  <si>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</si>
  <si>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</si>
  <si>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</si>
  <si>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</si>
  <si>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</si>
  <si>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</si>
  <si>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</si>
  <si>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</si>
  <si>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</si>
  <si>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</si>
  <si>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</si>
  <si>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</si>
  <si>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</si>
  <si>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</si>
  <si>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</si>
  <si>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</si>
  <si>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</si>
  <si>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</si>
  <si>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</si>
  <si>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</si>
  <si>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</si>
  <si>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</si>
  <si>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</si>
  <si>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</si>
  <si>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</si>
  <si>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</si>
  <si>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</si>
  <si>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</si>
  <si>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</si>
  <si>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</si>
  <si>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</si>
  <si>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</si>
  <si>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</si>
  <si>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</si>
  <si>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</si>
  <si>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</si>
  <si>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</si>
  <si>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</si>
  <si>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</si>
  <si>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</si>
  <si>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</si>
  <si>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</si>
  <si>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</si>
  <si>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</si>
  <si>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</si>
  <si>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</si>
  <si>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</si>
  <si>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</si>
  <si>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</si>
  <si>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</si>
  <si>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</si>
  <si>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</si>
  <si>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</si>
  <si>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</si>
  <si>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</si>
  <si>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</si>
  <si>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</si>
  <si>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</si>
  <si>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</si>
  <si>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</si>
  <si>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</si>
  <si>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</si>
  <si>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</si>
  <si>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</si>
  <si>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</si>
  <si>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</si>
  <si>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</si>
  <si>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</si>
  <si>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</si>
  <si>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</si>
  <si>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ANÁLISIS DE INVOLUCRADOS</t>
  </si>
  <si>
    <t>MEDICIÓN DE INTERÉS Y PODER</t>
  </si>
  <si>
    <t>Como puede ser incorporado o gestionado en el proyecto?</t>
  </si>
  <si>
    <t>Cliente / Beneficiario</t>
  </si>
  <si>
    <t>Mejorar el Ecosistema, no le gustan las capacitaciones</t>
  </si>
  <si>
    <t>Es uno de los propietarios con mayor daño en su predio, por lo cual el impacto seria optimo</t>
  </si>
  <si>
    <t>Incluir como beneficiario. Motivar</t>
  </si>
  <si>
    <t>FONDO PARTICIPATIVO PARA LA ACCION AMBIENTAL
CVC
MATRIZ PARA LA FORMULACIÓN DE PROYECTOS 2024
CATEGORIA A</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</si>
  <si>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</si>
  <si>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</si>
  <si>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</si>
  <si>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</si>
  <si>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</si>
  <si>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</si>
  <si>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</si>
  <si>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</si>
  <si>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</si>
  <si>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</si>
  <si>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</si>
  <si>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</si>
  <si>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Meta 
2024</t>
  </si>
  <si>
    <t>SUBTOTAL RESULTADO  IMPLEMENTACIÓN TÉCNICA</t>
  </si>
  <si>
    <t>ADMINISTRACIÓN</t>
  </si>
  <si>
    <t>APORTES ESAL</t>
  </si>
  <si>
    <t>NO LLENAR CELDAS EN COLOR.</t>
  </si>
  <si>
    <t>EDUCACION AMBIENTAL</t>
  </si>
  <si>
    <t>RESULTADO 1 EDUCACION AMBIENTAL</t>
  </si>
  <si>
    <t>RESULTADO 2 IMPLEMENTACION TECNICA</t>
  </si>
  <si>
    <t>S1</t>
  </si>
  <si>
    <t>S2</t>
  </si>
  <si>
    <t>S3</t>
  </si>
  <si>
    <t>S4</t>
  </si>
  <si>
    <t>AGOSTO</t>
  </si>
  <si>
    <t>SEPTIEMBRE</t>
  </si>
  <si>
    <t>PLAN DE TRABAJO DEL PROYECTO</t>
  </si>
  <si>
    <t>NOVIEMBRE</t>
  </si>
  <si>
    <t>DICIEMBRE</t>
  </si>
  <si>
    <t>OCTUBRE</t>
  </si>
  <si>
    <t>X</t>
  </si>
  <si>
    <t>Caracterización y Cartogafia Social</t>
  </si>
  <si>
    <t>A5</t>
  </si>
  <si>
    <t>A11</t>
  </si>
  <si>
    <t>dasd</t>
  </si>
  <si>
    <t>ASOCIACION PRODUCTORES X</t>
  </si>
  <si>
    <t>PROPIETARIO PREDIO MAS GRANDE</t>
  </si>
  <si>
    <t>PERSONA X</t>
  </si>
  <si>
    <t>familias</t>
  </si>
  <si>
    <t>% LIMITES INVERSION</t>
  </si>
  <si>
    <t>Volantes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</si>
</sst>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40A]* #,##0_-;\-[$$-240A]* #,##0_-;_-[$$-240A]* &quot;-&quot;_-;_-@"/>
    <numFmt numFmtId="165" formatCode="[$$-240A]#,##0"/>
    <numFmt numFmtId="166" formatCode="_([$$-240A]\ * #,##0_);_([$$-240A]\ * \(#,##0\);_([$$-240A]\ * &quot;-&quot;??_);_(@_)"/>
  </numFmts>
  <fonts count="42">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b/>
      <sz val="10"/>
      <color indexed="9"/>
      <name val="Arial"/>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b/>
      <sz val="9"/>
      <color indexed="81"/>
      <name val="Tahoma"/>
      <family val="2"/>
    </font>
    <font>
      <sz val="10"/>
      <color rgb="FF000000"/>
      <name val="Arial"/>
      <family val="2"/>
    </font>
    <font>
      <b/>
      <sz val="8"/>
      <color rgb="FF00B050"/>
      <name val="Arial"/>
      <family val="2"/>
    </font>
  </fonts>
  <fills count="26">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s>
  <borders count="179">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5">
    <xf numFmtId="0" fontId="0" fillId="0" borderId="0"/>
    <xf numFmtId="0" fontId="28" fillId="0" borderId="4"/>
    <xf numFmtId="0" fontId="4" fillId="0" borderId="4"/>
    <xf numFmtId="0" fontId="1" fillId="0" borderId="4"/>
    <xf numFmtId="9" fontId="40" fillId="0" borderId="0" applyFont="0" applyFill="0" applyBorder="0" applyAlignment="0" applyProtection="0"/>
  </cellStyleXfs>
  <cellXfs count="460">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6"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7"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8"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9" xfId="2" applyFont="1" applyFill="1" applyBorder="1" applyAlignment="1">
      <alignment horizontal="center" vertical="center" wrapText="1"/>
    </xf>
    <xf numFmtId="0" fontId="28" fillId="0" borderId="99" xfId="2" applyFont="1" applyBorder="1" applyAlignment="1" applyProtection="1">
      <alignment horizontal="left" vertical="top" wrapText="1"/>
      <protection locked="0"/>
    </xf>
    <xf numFmtId="0" fontId="5" fillId="0" borderId="99"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3"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5" fillId="0" borderId="108" xfId="0" applyFont="1" applyBorder="1" applyAlignment="1" applyProtection="1">
      <alignment horizontal="center" vertical="center" wrapText="1"/>
      <protection locked="0"/>
    </xf>
    <xf numFmtId="0" fontId="8" fillId="6" borderId="104"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1" xfId="0" applyFont="1" applyFill="1" applyBorder="1" applyAlignment="1">
      <alignment horizontal="center" vertical="center" wrapText="1"/>
    </xf>
    <xf numFmtId="0" fontId="34"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3" xfId="0" applyNumberFormat="1" applyFont="1" applyFill="1" applyBorder="1" applyAlignment="1">
      <alignment horizontal="center" vertical="center"/>
    </xf>
    <xf numFmtId="164" fontId="18" fillId="4" borderId="62"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64" fontId="5" fillId="13" borderId="68"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3" xfId="0" applyNumberFormat="1" applyFont="1" applyFill="1" applyBorder="1" applyAlignment="1">
      <alignment horizontal="center" vertical="center"/>
    </xf>
    <xf numFmtId="0" fontId="6" fillId="3" borderId="1" xfId="0" applyFont="1" applyFill="1" applyBorder="1" applyAlignment="1">
      <alignment vertical="center"/>
    </xf>
    <xf numFmtId="10" fontId="17" fillId="16" borderId="26"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3"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0" fontId="5" fillId="3" borderId="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3"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80"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2" xfId="0" applyNumberFormat="1" applyFont="1" applyBorder="1" applyAlignment="1" applyProtection="1">
      <alignment vertical="center"/>
      <protection locked="0"/>
    </xf>
    <xf numFmtId="164" fontId="5" fillId="0" borderId="113" xfId="0" applyNumberFormat="1" applyFont="1" applyBorder="1" applyAlignment="1" applyProtection="1">
      <alignment vertical="center"/>
      <protection locked="0"/>
    </xf>
    <xf numFmtId="0" fontId="8" fillId="0" borderId="99" xfId="0" applyFont="1" applyBorder="1" applyAlignment="1" applyProtection="1">
      <alignment horizontal="center" vertical="center" wrapText="1"/>
      <protection locked="0"/>
    </xf>
    <xf numFmtId="166" fontId="5" fillId="0" borderId="80" xfId="0" applyNumberFormat="1" applyFont="1" applyBorder="1" applyAlignment="1" applyProtection="1">
      <alignment horizontal="center" vertical="center" wrapText="1"/>
      <protection locked="0"/>
    </xf>
    <xf numFmtId="0" fontId="22" fillId="3" borderId="68" xfId="0" applyFont="1" applyFill="1" applyBorder="1" applyAlignment="1" applyProtection="1">
      <alignment horizontal="center" vertical="center" wrapText="1"/>
      <protection locked="0"/>
    </xf>
    <xf numFmtId="166" fontId="5" fillId="0" borderId="90" xfId="0" applyNumberFormat="1" applyFont="1" applyBorder="1" applyAlignment="1" applyProtection="1">
      <alignment horizontal="center" vertical="center" wrapText="1"/>
      <protection locked="0"/>
    </xf>
    <xf numFmtId="166" fontId="17" fillId="13" borderId="90"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horizontal="center" vertical="center" wrapText="1"/>
      <protection locked="0"/>
    </xf>
    <xf numFmtId="49" fontId="5" fillId="14" borderId="68" xfId="0" applyNumberFormat="1" applyFont="1" applyFill="1" applyBorder="1" applyAlignment="1" applyProtection="1">
      <alignment horizontal="center" vertical="center" wrapText="1"/>
      <protection locked="0"/>
    </xf>
    <xf numFmtId="166" fontId="17" fillId="0" borderId="68" xfId="0" applyNumberFormat="1" applyFont="1" applyBorder="1" applyAlignment="1" applyProtection="1">
      <alignment vertical="center" wrapText="1"/>
      <protection locked="0"/>
    </xf>
    <xf numFmtId="0" fontId="22" fillId="3" borderId="113" xfId="0" applyFont="1" applyFill="1" applyBorder="1" applyAlignment="1" applyProtection="1">
      <alignment horizontal="center" vertical="center" wrapText="1"/>
      <protection locked="0"/>
    </xf>
    <xf numFmtId="166" fontId="5" fillId="0" borderId="114" xfId="0" applyNumberFormat="1" applyFont="1" applyBorder="1" applyAlignment="1" applyProtection="1">
      <alignment horizontal="center" vertical="center" wrapText="1"/>
      <protection locked="0"/>
    </xf>
    <xf numFmtId="166" fontId="17" fillId="0" borderId="113" xfId="0" applyNumberFormat="1" applyFont="1" applyBorder="1" applyAlignment="1" applyProtection="1">
      <alignment horizontal="center" vertical="center" wrapText="1"/>
      <protection locked="0"/>
    </xf>
    <xf numFmtId="49" fontId="5" fillId="14" borderId="113" xfId="0" applyNumberFormat="1" applyFont="1" applyFill="1" applyBorder="1" applyAlignment="1" applyProtection="1">
      <alignment horizontal="center" vertical="center" wrapText="1"/>
      <protection locked="0"/>
    </xf>
    <xf numFmtId="166" fontId="17" fillId="0" borderId="113" xfId="0" applyNumberFormat="1" applyFont="1" applyBorder="1" applyAlignment="1" applyProtection="1">
      <alignment vertical="center" wrapText="1"/>
      <protection locked="0"/>
    </xf>
    <xf numFmtId="0" fontId="4" fillId="23" borderId="99" xfId="2" applyFill="1" applyBorder="1" applyAlignment="1" applyProtection="1">
      <alignment horizontal="justify" vertical="top" wrapText="1"/>
      <protection locked="0"/>
    </xf>
    <xf numFmtId="0" fontId="0" fillId="0" borderId="0" xfId="0" applyAlignment="1">
      <alignment wrapText="1"/>
    </xf>
    <xf numFmtId="0" fontId="35"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8" xfId="0" applyFont="1" applyBorder="1" applyAlignment="1" applyProtection="1">
      <alignment horizontal="center" vertical="center"/>
      <protection locked="0"/>
    </xf>
    <xf numFmtId="164" fontId="5" fillId="0" borderId="118" xfId="0" applyNumberFormat="1" applyFont="1" applyBorder="1" applyAlignment="1" applyProtection="1">
      <alignment vertical="center"/>
      <protection locked="0"/>
    </xf>
    <xf numFmtId="3" fontId="5" fillId="0" borderId="118" xfId="0" applyNumberFormat="1" applyFont="1" applyBorder="1" applyAlignment="1" applyProtection="1">
      <alignment horizontal="center" vertical="center"/>
      <protection locked="0"/>
    </xf>
    <xf numFmtId="164" fontId="5" fillId="13" borderId="118" xfId="0" applyNumberFormat="1" applyFont="1" applyFill="1" applyBorder="1" applyAlignment="1">
      <alignment vertical="center"/>
    </xf>
    <xf numFmtId="0" fontId="5" fillId="0" borderId="124" xfId="0" applyFont="1" applyBorder="1" applyAlignment="1" applyProtection="1">
      <alignment horizontal="center" vertical="center"/>
      <protection locked="0"/>
    </xf>
    <xf numFmtId="164" fontId="5" fillId="0" borderId="124" xfId="0" applyNumberFormat="1" applyFont="1" applyBorder="1" applyAlignment="1" applyProtection="1">
      <alignment vertical="center"/>
      <protection locked="0"/>
    </xf>
    <xf numFmtId="3" fontId="5" fillId="0" borderId="124" xfId="0" applyNumberFormat="1" applyFont="1" applyBorder="1" applyAlignment="1" applyProtection="1">
      <alignment horizontal="center" vertical="center"/>
      <protection locked="0"/>
    </xf>
    <xf numFmtId="164" fontId="5" fillId="13" borderId="124" xfId="0" applyNumberFormat="1" applyFont="1" applyFill="1" applyBorder="1" applyAlignment="1">
      <alignment vertical="center"/>
    </xf>
    <xf numFmtId="0" fontId="5" fillId="3" borderId="11" xfId="0" applyFont="1" applyFill="1" applyBorder="1" applyAlignment="1">
      <alignment horizontal="center" vertical="center"/>
    </xf>
    <xf numFmtId="0" fontId="4" fillId="0" borderId="99" xfId="2" applyBorder="1" applyAlignment="1" applyProtection="1">
      <alignment horizontal="justify" vertical="top" wrapText="1"/>
      <protection locked="0"/>
    </xf>
    <xf numFmtId="0" fontId="4" fillId="0" borderId="99" xfId="2" applyBorder="1" applyAlignment="1" applyProtection="1">
      <alignment horizontal="left" vertical="top" wrapText="1"/>
      <protection locked="0"/>
    </xf>
    <xf numFmtId="0" fontId="4" fillId="0" borderId="99" xfId="1" applyFont="1" applyBorder="1" applyAlignment="1" applyProtection="1">
      <alignment horizontal="justify" vertical="top" wrapText="1"/>
      <protection locked="0"/>
    </xf>
    <xf numFmtId="0" fontId="19" fillId="8" borderId="91"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27" fillId="0" borderId="124" xfId="0" applyFont="1" applyBorder="1" applyAlignment="1" applyProtection="1">
      <alignment horizontal="center" vertical="center"/>
      <protection locked="0"/>
    </xf>
    <xf numFmtId="0" fontId="27" fillId="0" borderId="141" xfId="0" applyFont="1" applyBorder="1" applyAlignment="1" applyProtection="1">
      <alignment horizontal="center" vertical="center"/>
      <protection locked="0"/>
    </xf>
    <xf numFmtId="0" fontId="0" fillId="24" borderId="104" xfId="0" applyFill="1" applyBorder="1" applyAlignment="1">
      <alignment horizontal="center"/>
    </xf>
    <xf numFmtId="0" fontId="0" fillId="24" borderId="99" xfId="0" applyFill="1" applyBorder="1" applyAlignment="1">
      <alignment horizontal="center"/>
    </xf>
    <xf numFmtId="0" fontId="0" fillId="24" borderId="105" xfId="0" applyFill="1" applyBorder="1" applyAlignment="1">
      <alignment horizontal="center"/>
    </xf>
    <xf numFmtId="0" fontId="2" fillId="0" borderId="80" xfId="0" applyFont="1" applyBorder="1" applyAlignment="1">
      <alignment horizontal="left" vertical="center" wrapText="1"/>
    </xf>
    <xf numFmtId="0" fontId="2" fillId="0" borderId="93"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3" xfId="0" applyNumberFormat="1" applyFont="1" applyFill="1" applyBorder="1" applyAlignment="1" applyProtection="1">
      <alignment horizontal="center" vertical="center" wrapText="1"/>
      <protection locked="0"/>
    </xf>
    <xf numFmtId="166" fontId="5" fillId="0" borderId="84" xfId="0" applyNumberFormat="1"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22" fillId="3" borderId="99" xfId="0"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9" xfId="0" applyNumberFormat="1" applyFont="1" applyBorder="1" applyAlignment="1" applyProtection="1">
      <alignment horizontal="center" vertical="center" wrapText="1"/>
      <protection locked="0"/>
    </xf>
    <xf numFmtId="49" fontId="5" fillId="14" borderId="99" xfId="0" applyNumberFormat="1" applyFont="1" applyFill="1" applyBorder="1" applyAlignment="1" applyProtection="1">
      <alignment horizontal="center" vertical="center" wrapText="1"/>
      <protection locked="0"/>
    </xf>
    <xf numFmtId="0" fontId="8" fillId="8" borderId="93"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3" xfId="0" applyNumberFormat="1" applyFont="1" applyFill="1" applyBorder="1" applyAlignment="1" applyProtection="1">
      <alignment horizontal="center" vertical="center" wrapText="1"/>
      <protection locked="0"/>
    </xf>
    <xf numFmtId="166" fontId="18" fillId="8" borderId="115" xfId="0" applyNumberFormat="1" applyFont="1" applyFill="1" applyBorder="1" applyAlignment="1" applyProtection="1">
      <alignment horizontal="center" vertical="center" wrapText="1"/>
      <protection locked="0"/>
    </xf>
    <xf numFmtId="0" fontId="22" fillId="3" borderId="118" xfId="0" applyFont="1" applyFill="1" applyBorder="1" applyAlignment="1" applyProtection="1">
      <alignment horizontal="center" vertical="center" wrapText="1"/>
      <protection locked="0"/>
    </xf>
    <xf numFmtId="166" fontId="5" fillId="0" borderId="153" xfId="0" applyNumberFormat="1" applyFont="1" applyBorder="1" applyAlignment="1" applyProtection="1">
      <alignment horizontal="center" vertical="center" wrapText="1"/>
      <protection locked="0"/>
    </xf>
    <xf numFmtId="166" fontId="17" fillId="13" borderId="153"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horizontal="center" vertical="center" wrapText="1"/>
      <protection locked="0"/>
    </xf>
    <xf numFmtId="49" fontId="5" fillId="14" borderId="118"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vertical="center" wrapText="1"/>
      <protection locked="0"/>
    </xf>
    <xf numFmtId="49" fontId="5" fillId="14" borderId="154" xfId="0" applyNumberFormat="1" applyFont="1" applyFill="1" applyBorder="1" applyAlignment="1" applyProtection="1">
      <alignment horizontal="center" vertical="center" wrapText="1"/>
      <protection locked="0"/>
    </xf>
    <xf numFmtId="49" fontId="5" fillId="14" borderId="139" xfId="0" applyNumberFormat="1" applyFont="1" applyFill="1" applyBorder="1" applyAlignment="1" applyProtection="1">
      <alignment horizontal="center" vertical="center" wrapText="1"/>
      <protection locked="0"/>
    </xf>
    <xf numFmtId="0" fontId="8" fillId="8" borderId="155" xfId="0" applyFont="1" applyFill="1" applyBorder="1" applyAlignment="1">
      <alignment horizontal="center" vertical="center" wrapText="1"/>
    </xf>
    <xf numFmtId="0" fontId="8" fillId="8" borderId="124" xfId="0" applyFont="1" applyFill="1" applyBorder="1" applyAlignment="1" applyProtection="1">
      <alignment horizontal="center" vertical="center" wrapText="1"/>
      <protection locked="0"/>
    </xf>
    <xf numFmtId="166" fontId="8" fillId="8" borderId="124" xfId="0" applyNumberFormat="1" applyFont="1" applyFill="1" applyBorder="1" applyAlignment="1" applyProtection="1">
      <alignment horizontal="center" vertical="center" wrapText="1"/>
      <protection locked="0"/>
    </xf>
    <xf numFmtId="166" fontId="18" fillId="8" borderId="155" xfId="0" applyNumberFormat="1"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166" fontId="5" fillId="8" borderId="93" xfId="0" applyNumberFormat="1" applyFont="1" applyFill="1" applyBorder="1" applyAlignment="1" applyProtection="1">
      <alignment horizontal="center" vertical="center" wrapText="1"/>
      <protection locked="0"/>
    </xf>
    <xf numFmtId="166" fontId="17" fillId="8" borderId="115" xfId="0" applyNumberFormat="1" applyFont="1" applyFill="1" applyBorder="1" applyAlignment="1" applyProtection="1">
      <alignment horizontal="center" vertical="center" wrapText="1"/>
      <protection locked="0"/>
    </xf>
    <xf numFmtId="49" fontId="5" fillId="14" borderId="111" xfId="0" applyNumberFormat="1" applyFont="1" applyFill="1" applyBorder="1" applyAlignment="1" applyProtection="1">
      <alignment horizontal="center" vertical="center" wrapText="1"/>
      <protection locked="0"/>
    </xf>
    <xf numFmtId="49" fontId="5" fillId="14" borderId="105" xfId="0" applyNumberFormat="1" applyFont="1" applyFill="1" applyBorder="1" applyAlignment="1" applyProtection="1">
      <alignment horizontal="center" vertical="center" wrapText="1"/>
      <protection locked="0"/>
    </xf>
    <xf numFmtId="0" fontId="8" fillId="8" borderId="107" xfId="0" applyFont="1" applyFill="1" applyBorder="1" applyAlignment="1" applyProtection="1">
      <alignment horizontal="center" vertical="center" wrapText="1"/>
      <protection locked="0"/>
    </xf>
    <xf numFmtId="166" fontId="8" fillId="8" borderId="158" xfId="0" applyNumberFormat="1" applyFont="1" applyFill="1" applyBorder="1" applyAlignment="1" applyProtection="1">
      <alignment horizontal="center" vertical="center" wrapText="1"/>
      <protection locked="0"/>
    </xf>
    <xf numFmtId="166" fontId="18" fillId="8" borderId="159"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0" fontId="8" fillId="8" borderId="91" xfId="0" applyFont="1" applyFill="1" applyBorder="1" applyAlignment="1" applyProtection="1">
      <alignment horizontal="center" vertical="center" wrapText="1"/>
      <protection locked="0"/>
    </xf>
    <xf numFmtId="0" fontId="22" fillId="3" borderId="161" xfId="0" applyFont="1" applyFill="1" applyBorder="1" applyAlignment="1" applyProtection="1">
      <alignment horizontal="center" vertical="center" wrapText="1"/>
      <protection locked="0"/>
    </xf>
    <xf numFmtId="166" fontId="5" fillId="0" borderId="162" xfId="0" applyNumberFormat="1" applyFont="1" applyBorder="1" applyAlignment="1" applyProtection="1">
      <alignment horizontal="center" vertical="center" wrapText="1"/>
      <protection locked="0"/>
    </xf>
    <xf numFmtId="166" fontId="17" fillId="0" borderId="161" xfId="0" applyNumberFormat="1" applyFont="1" applyBorder="1" applyAlignment="1" applyProtection="1">
      <alignment horizontal="center" vertical="center" wrapText="1"/>
      <protection locked="0"/>
    </xf>
    <xf numFmtId="49" fontId="5" fillId="14" borderId="161" xfId="0" applyNumberFormat="1" applyFont="1" applyFill="1" applyBorder="1" applyAlignment="1" applyProtection="1">
      <alignment horizontal="center" vertical="center" wrapText="1"/>
      <protection locked="0"/>
    </xf>
    <xf numFmtId="166" fontId="17" fillId="0" borderId="161" xfId="0" applyNumberFormat="1" applyFont="1" applyBorder="1" applyAlignment="1" applyProtection="1">
      <alignment vertical="center" wrapText="1"/>
      <protection locked="0"/>
    </xf>
    <xf numFmtId="49" fontId="5" fillId="14" borderId="163" xfId="0" applyNumberFormat="1" applyFont="1" applyFill="1" applyBorder="1" applyAlignment="1" applyProtection="1">
      <alignment horizontal="center" vertical="center" wrapText="1"/>
      <protection locked="0"/>
    </xf>
    <xf numFmtId="49" fontId="5" fillId="14" borderId="164"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9" xfId="0" applyFont="1" applyFill="1" applyBorder="1" applyAlignment="1">
      <alignment horizontal="center" vertical="center" wrapText="1"/>
    </xf>
    <xf numFmtId="166" fontId="8" fillId="15" borderId="111" xfId="0" applyNumberFormat="1" applyFont="1" applyFill="1" applyBorder="1" applyAlignment="1">
      <alignment horizontal="center" vertical="center" wrapText="1"/>
    </xf>
    <xf numFmtId="0" fontId="22" fillId="3" borderId="170"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protection locked="0"/>
    </xf>
    <xf numFmtId="0" fontId="8" fillId="8" borderId="140" xfId="0" applyFont="1" applyFill="1" applyBorder="1" applyAlignment="1" applyProtection="1">
      <alignment horizontal="left" vertical="center" wrapText="1"/>
      <protection locked="0"/>
    </xf>
    <xf numFmtId="0" fontId="22" fillId="3" borderId="171" xfId="0" applyFont="1" applyFill="1" applyBorder="1" applyAlignment="1" applyProtection="1">
      <alignment horizontal="left" vertical="center" wrapText="1"/>
      <protection locked="0"/>
    </xf>
    <xf numFmtId="0" fontId="8" fillId="8" borderId="147" xfId="0" applyFont="1" applyFill="1" applyBorder="1" applyAlignment="1" applyProtection="1">
      <alignment horizontal="left" vertical="center" wrapText="1"/>
      <protection locked="0"/>
    </xf>
    <xf numFmtId="0" fontId="22" fillId="3" borderId="173" xfId="0" applyFont="1" applyFill="1" applyBorder="1" applyAlignment="1" applyProtection="1">
      <alignment horizontal="left" vertical="center" wrapText="1"/>
      <protection locked="0"/>
    </xf>
    <xf numFmtId="49" fontId="5" fillId="14" borderId="174" xfId="0" applyNumberFormat="1" applyFont="1" applyFill="1" applyBorder="1" applyAlignment="1" applyProtection="1">
      <alignment horizontal="center" vertical="center" wrapText="1"/>
      <protection locked="0"/>
    </xf>
    <xf numFmtId="0" fontId="22" fillId="3" borderId="147" xfId="0" applyFont="1" applyFill="1" applyBorder="1" applyAlignment="1" applyProtection="1">
      <alignment horizontal="left" vertical="center" wrapText="1"/>
      <protection locked="0"/>
    </xf>
    <xf numFmtId="0" fontId="8" fillId="8" borderId="175" xfId="0" applyFont="1" applyFill="1" applyBorder="1" applyAlignment="1" applyProtection="1">
      <alignment horizontal="left" vertical="center" wrapText="1"/>
      <protection locked="0"/>
    </xf>
    <xf numFmtId="0" fontId="22" fillId="3" borderId="176" xfId="0" applyFont="1" applyFill="1" applyBorder="1" applyAlignment="1" applyProtection="1">
      <alignment horizontal="left" vertical="center" wrapText="1"/>
      <protection locked="0"/>
    </xf>
    <xf numFmtId="166" fontId="5" fillId="14" borderId="164" xfId="0" applyNumberFormat="1" applyFont="1" applyFill="1" applyBorder="1" applyAlignment="1" applyProtection="1">
      <alignment horizontal="center" vertical="center" wrapText="1"/>
      <protection locked="0"/>
    </xf>
    <xf numFmtId="166" fontId="5" fillId="14" borderId="139" xfId="0" applyNumberFormat="1" applyFont="1" applyFill="1" applyBorder="1" applyAlignment="1" applyProtection="1">
      <alignment horizontal="center" vertical="center" wrapText="1"/>
      <protection locked="0"/>
    </xf>
    <xf numFmtId="0" fontId="22" fillId="0" borderId="138" xfId="0" applyFont="1" applyBorder="1" applyAlignment="1" applyProtection="1">
      <alignment horizontal="left" vertical="center" wrapText="1"/>
      <protection locked="0"/>
    </xf>
    <xf numFmtId="0" fontId="5" fillId="8" borderId="147" xfId="0" applyFont="1" applyFill="1" applyBorder="1" applyAlignment="1" applyProtection="1">
      <alignment horizontal="left" vertical="center" wrapText="1"/>
      <protection locked="0"/>
    </xf>
    <xf numFmtId="0" fontId="22" fillId="3" borderId="104" xfId="0" applyFont="1" applyFill="1" applyBorder="1" applyAlignment="1" applyProtection="1">
      <alignment horizontal="left" vertical="center" wrapText="1"/>
      <protection locked="0"/>
    </xf>
    <xf numFmtId="0" fontId="8" fillId="8" borderId="106"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5" fillId="25" borderId="99" xfId="4" applyNumberFormat="1" applyFont="1" applyFill="1" applyBorder="1" applyAlignment="1">
      <alignment horizontal="center" vertical="center"/>
    </xf>
    <xf numFmtId="10" fontId="8" fillId="25" borderId="99" xfId="0" applyNumberFormat="1" applyFont="1" applyFill="1" applyBorder="1" applyAlignment="1">
      <alignment horizontal="center" vertical="center"/>
    </xf>
    <xf numFmtId="0" fontId="41" fillId="3" borderId="177" xfId="0" applyFont="1" applyFill="1" applyBorder="1" applyAlignment="1">
      <alignment horizontal="center" vertical="center"/>
    </xf>
    <xf numFmtId="164" fontId="8" fillId="13" borderId="80"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9" xfId="0" applyFont="1" applyFill="1" applyBorder="1" applyAlignment="1">
      <alignment horizontal="center" vertical="center"/>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6" fillId="18" borderId="16" xfId="0" applyFont="1" applyFill="1" applyBorder="1" applyAlignment="1">
      <alignment horizontal="center" vertical="center" wrapText="1"/>
    </xf>
    <xf numFmtId="0" fontId="33" fillId="0" borderId="17" xfId="0" applyFont="1" applyBorder="1"/>
    <xf numFmtId="0" fontId="33" fillId="0" borderId="81"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80"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7" fillId="8" borderId="73" xfId="0" applyFont="1" applyFill="1" applyBorder="1" applyAlignment="1">
      <alignment horizontal="center" vertical="center" wrapText="1"/>
    </xf>
    <xf numFmtId="0" fontId="32" fillId="19" borderId="99" xfId="2"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4" fillId="0" borderId="109" xfId="0" applyFont="1" applyBorder="1"/>
    <xf numFmtId="0" fontId="4" fillId="0" borderId="110" xfId="0" applyFont="1" applyBorder="1"/>
    <xf numFmtId="0" fontId="17" fillId="0" borderId="104" xfId="0" applyFont="1" applyBorder="1" applyAlignment="1">
      <alignment horizontal="center" vertical="center" wrapText="1"/>
    </xf>
    <xf numFmtId="0" fontId="37" fillId="0" borderId="104" xfId="0" applyFont="1" applyBorder="1"/>
    <xf numFmtId="0" fontId="37" fillId="0" borderId="106" xfId="0" applyFont="1" applyBorder="1"/>
    <xf numFmtId="0" fontId="17" fillId="0" borderId="101" xfId="0" applyFont="1" applyBorder="1" applyAlignment="1">
      <alignment horizontal="center" vertical="center" wrapText="1"/>
    </xf>
    <xf numFmtId="164" fontId="17" fillId="13" borderId="128" xfId="0" applyNumberFormat="1" applyFont="1" applyFill="1" applyBorder="1" applyAlignment="1">
      <alignment horizontal="center" vertical="center"/>
    </xf>
    <xf numFmtId="0" fontId="4" fillId="0" borderId="133" xfId="0" applyFont="1" applyBorder="1"/>
    <xf numFmtId="164" fontId="17" fillId="14" borderId="145" xfId="0" applyNumberFormat="1" applyFont="1" applyFill="1" applyBorder="1" applyAlignment="1">
      <alignment horizontal="center" vertical="center"/>
    </xf>
    <xf numFmtId="164" fontId="17" fillId="14" borderId="104" xfId="0" applyNumberFormat="1" applyFont="1" applyFill="1" applyBorder="1" applyAlignment="1">
      <alignment horizontal="center" vertical="center"/>
    </xf>
    <xf numFmtId="0" fontId="4" fillId="0" borderId="104" xfId="0" applyFont="1" applyBorder="1"/>
    <xf numFmtId="164" fontId="17" fillId="14" borderId="105" xfId="0" applyNumberFormat="1" applyFont="1" applyFill="1" applyBorder="1" applyAlignment="1">
      <alignment horizontal="center" vertical="center"/>
    </xf>
    <xf numFmtId="0" fontId="4" fillId="0" borderId="105" xfId="0" applyFont="1" applyBorder="1"/>
    <xf numFmtId="164" fontId="17" fillId="14" borderId="91"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0" fontId="2"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96" xfId="0" applyFont="1" applyBorder="1" applyProtection="1">
      <protection locked="0"/>
    </xf>
    <xf numFmtId="164" fontId="17" fillId="13" borderId="94" xfId="0" applyNumberFormat="1" applyFont="1" applyFill="1" applyBorder="1" applyAlignment="1">
      <alignment horizontal="center" vertical="center"/>
    </xf>
    <xf numFmtId="0" fontId="4" fillId="0" borderId="98" xfId="0" applyFont="1" applyBorder="1"/>
    <xf numFmtId="0" fontId="12" fillId="11" borderId="20" xfId="0" applyFont="1" applyFill="1" applyBorder="1" applyAlignment="1">
      <alignment horizontal="center" vertical="center" wrapText="1"/>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0" fontId="13" fillId="7" borderId="16" xfId="0" applyFont="1" applyFill="1" applyBorder="1" applyAlignment="1">
      <alignment horizontal="center" vertical="center" wrapText="1"/>
    </xf>
    <xf numFmtId="0" fontId="4" fillId="0" borderId="18" xfId="0" applyFont="1" applyBorder="1"/>
    <xf numFmtId="0" fontId="14" fillId="9" borderId="43" xfId="0" applyFont="1" applyFill="1" applyBorder="1" applyAlignment="1">
      <alignment horizontal="center" vertical="center" wrapText="1"/>
    </xf>
    <xf numFmtId="0" fontId="4" fillId="0" borderId="44" xfId="0" applyFont="1" applyBorder="1"/>
    <xf numFmtId="0" fontId="4" fillId="0" borderId="49" xfId="0" applyFont="1" applyBorder="1"/>
    <xf numFmtId="0" fontId="7" fillId="10" borderId="20" xfId="0" applyFont="1" applyFill="1" applyBorder="1" applyAlignment="1">
      <alignment horizontal="center" vertical="center"/>
    </xf>
    <xf numFmtId="0" fontId="4" fillId="0" borderId="27" xfId="0" applyFont="1" applyBorder="1"/>
    <xf numFmtId="0" fontId="4" fillId="0" borderId="21"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0" fontId="12" fillId="10" borderId="46" xfId="0" applyFont="1" applyFill="1" applyBorder="1" applyAlignment="1">
      <alignment horizontal="center" vertical="center" wrapText="1"/>
    </xf>
    <xf numFmtId="0" fontId="4" fillId="0" borderId="50" xfId="0" applyFont="1" applyBorder="1"/>
    <xf numFmtId="0" fontId="7" fillId="11" borderId="92" xfId="0" applyFont="1" applyFill="1" applyBorder="1" applyAlignment="1">
      <alignment horizontal="center" vertical="center" wrapText="1"/>
    </xf>
    <xf numFmtId="0" fontId="7" fillId="11" borderId="95" xfId="0" applyFont="1" applyFill="1" applyBorder="1" applyAlignment="1">
      <alignment horizontal="center" vertical="center" wrapText="1"/>
    </xf>
    <xf numFmtId="164" fontId="17" fillId="14" borderId="147" xfId="0" applyNumberFormat="1" applyFont="1" applyFill="1" applyBorder="1" applyAlignment="1">
      <alignment horizontal="center" vertical="center"/>
    </xf>
    <xf numFmtId="0" fontId="4" fillId="0" borderId="120" xfId="0" applyFont="1" applyBorder="1"/>
    <xf numFmtId="164" fontId="17" fillId="14" borderId="111" xfId="0" applyNumberFormat="1" applyFont="1" applyFill="1" applyBorder="1" applyAlignment="1">
      <alignment horizontal="center" vertical="center"/>
    </xf>
    <xf numFmtId="0" fontId="4" fillId="0" borderId="121" xfId="0" applyFont="1" applyBorder="1"/>
    <xf numFmtId="164" fontId="17" fillId="14" borderId="144" xfId="0" applyNumberFormat="1" applyFont="1" applyFill="1" applyBorder="1" applyAlignment="1">
      <alignment horizontal="center" vertical="center"/>
    </xf>
    <xf numFmtId="164" fontId="17" fillId="14" borderId="116" xfId="0" applyNumberFormat="1" applyFont="1" applyFill="1" applyBorder="1" applyAlignment="1">
      <alignment horizontal="center" vertical="center"/>
    </xf>
    <xf numFmtId="164" fontId="17" fillId="14" borderId="119" xfId="0" applyNumberFormat="1" applyFont="1" applyFill="1" applyBorder="1" applyAlignment="1">
      <alignment horizontal="center" vertical="center"/>
    </xf>
    <xf numFmtId="165" fontId="18" fillId="4" borderId="61" xfId="0" applyNumberFormat="1" applyFont="1" applyFill="1" applyBorder="1" applyAlignment="1">
      <alignment horizontal="center" vertical="center"/>
    </xf>
    <xf numFmtId="0" fontId="12" fillId="11" borderId="65" xfId="0" applyFont="1" applyFill="1" applyBorder="1" applyAlignment="1">
      <alignment horizontal="center" vertical="center" wrapText="1"/>
    </xf>
    <xf numFmtId="0" fontId="5" fillId="0" borderId="34" xfId="0" applyFont="1" applyBorder="1" applyAlignment="1" applyProtection="1">
      <alignment horizontal="center" vertical="center" wrapText="1"/>
      <protection locked="0"/>
    </xf>
    <xf numFmtId="0" fontId="5" fillId="0" borderId="116" xfId="0" applyFont="1" applyBorder="1" applyAlignment="1" applyProtection="1">
      <alignment horizontal="center" vertical="center" wrapText="1"/>
      <protection locked="0"/>
    </xf>
    <xf numFmtId="0" fontId="4" fillId="0" borderId="122" xfId="0" applyFont="1" applyBorder="1" applyProtection="1">
      <protection locked="0"/>
    </xf>
    <xf numFmtId="0" fontId="4" fillId="0" borderId="39" xfId="0" applyFont="1" applyBorder="1" applyProtection="1">
      <protection locked="0"/>
    </xf>
    <xf numFmtId="0" fontId="4" fillId="0" borderId="40" xfId="0" applyFont="1" applyBorder="1" applyProtection="1">
      <protection locked="0"/>
    </xf>
    <xf numFmtId="164" fontId="17" fillId="14" borderId="45" xfId="0" applyNumberFormat="1" applyFont="1" applyFill="1" applyBorder="1" applyAlignment="1">
      <alignment horizontal="center" vertical="center"/>
    </xf>
    <xf numFmtId="0" fontId="4" fillId="0" borderId="58" xfId="0" applyFont="1" applyBorder="1"/>
    <xf numFmtId="0" fontId="4" fillId="0" borderId="37" xfId="0" applyFont="1" applyBorder="1"/>
    <xf numFmtId="164" fontId="17" fillId="13" borderId="69" xfId="0" applyNumberFormat="1" applyFont="1" applyFill="1" applyBorder="1" applyAlignment="1">
      <alignment horizontal="center" vertical="center"/>
    </xf>
    <xf numFmtId="0" fontId="4" fillId="0" borderId="33"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54" xfId="0" applyNumberFormat="1" applyFont="1" applyFill="1" applyBorder="1" applyAlignment="1">
      <alignment horizontal="center" vertical="center"/>
    </xf>
    <xf numFmtId="0" fontId="4" fillId="0" borderId="41" xfId="0" applyFont="1" applyBorder="1"/>
    <xf numFmtId="3" fontId="5" fillId="0" borderId="117" xfId="0" applyNumberFormat="1" applyFont="1" applyBorder="1" applyAlignment="1" applyProtection="1">
      <alignment horizontal="center" vertical="center"/>
      <protection locked="0"/>
    </xf>
    <xf numFmtId="0" fontId="4" fillId="0" borderId="123" xfId="0" applyFont="1" applyBorder="1" applyProtection="1">
      <protection locked="0"/>
    </xf>
    <xf numFmtId="0" fontId="17" fillId="0" borderId="52" xfId="0" applyFont="1" applyBorder="1" applyAlignment="1">
      <alignment horizontal="center" vertical="center" wrapText="1"/>
    </xf>
    <xf numFmtId="0" fontId="37" fillId="0" borderId="19" xfId="0" applyFont="1" applyBorder="1"/>
    <xf numFmtId="0" fontId="37" fillId="0" borderId="51" xfId="0" applyFont="1" applyBorder="1"/>
    <xf numFmtId="0" fontId="37" fillId="0" borderId="15" xfId="0" applyFont="1" applyBorder="1"/>
    <xf numFmtId="0" fontId="4" fillId="0" borderId="56" xfId="0" applyFont="1" applyBorder="1" applyProtection="1">
      <protection locked="0"/>
    </xf>
    <xf numFmtId="0" fontId="17" fillId="0" borderId="14" xfId="0" applyFont="1" applyBorder="1" applyAlignment="1">
      <alignment horizontal="center" vertical="center" wrapText="1"/>
    </xf>
    <xf numFmtId="0" fontId="37" fillId="0" borderId="12" xfId="0" applyFont="1" applyBorder="1"/>
    <xf numFmtId="0" fontId="37" fillId="0" borderId="70" xfId="0" applyFont="1" applyBorder="1"/>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0" fontId="8" fillId="4" borderId="89" xfId="0" applyFont="1" applyFill="1" applyBorder="1" applyAlignment="1">
      <alignment horizontal="center" vertical="center"/>
    </xf>
    <xf numFmtId="0" fontId="29" fillId="0" borderId="6" xfId="0" applyFont="1" applyBorder="1"/>
    <xf numFmtId="0" fontId="29" fillId="0" borderId="60" xfId="0" applyFont="1" applyBorder="1"/>
    <xf numFmtId="0" fontId="4" fillId="0" borderId="39" xfId="0" applyFont="1" applyBorder="1"/>
    <xf numFmtId="0" fontId="4" fillId="0" borderId="40" xfId="0" applyFont="1" applyBorder="1"/>
    <xf numFmtId="0" fontId="14" fillId="9" borderId="64" xfId="0" applyFont="1" applyFill="1" applyBorder="1" applyAlignment="1">
      <alignment horizontal="center" vertical="center" wrapText="1"/>
    </xf>
    <xf numFmtId="164" fontId="17" fillId="13" borderId="119" xfId="0" applyNumberFormat="1" applyFont="1" applyFill="1" applyBorder="1" applyAlignment="1">
      <alignment horizontal="center" vertical="center"/>
    </xf>
    <xf numFmtId="0" fontId="4" fillId="0" borderId="125" xfId="0" applyFont="1" applyBorder="1"/>
    <xf numFmtId="164" fontId="18" fillId="3" borderId="16" xfId="0" applyNumberFormat="1" applyFont="1" applyFill="1" applyBorder="1" applyAlignment="1">
      <alignment horizontal="center" vertical="center"/>
    </xf>
    <xf numFmtId="165" fontId="18" fillId="4" borderId="72" xfId="0" applyNumberFormat="1" applyFont="1" applyFill="1" applyBorder="1" applyAlignment="1">
      <alignment horizontal="center" vertical="center"/>
    </xf>
    <xf numFmtId="0" fontId="4" fillId="0" borderId="9" xfId="0" applyFont="1" applyBorder="1"/>
    <xf numFmtId="165" fontId="18" fillId="15" borderId="128" xfId="0" applyNumberFormat="1" applyFont="1" applyFill="1" applyBorder="1" applyAlignment="1">
      <alignment horizontal="center" vertical="center"/>
    </xf>
    <xf numFmtId="0" fontId="4" fillId="0" borderId="129" xfId="0" applyFont="1" applyBorder="1"/>
    <xf numFmtId="0" fontId="4" fillId="0" borderId="134" xfId="0" applyFont="1" applyBorder="1"/>
    <xf numFmtId="164" fontId="8" fillId="16" borderId="75" xfId="0" applyNumberFormat="1" applyFont="1" applyFill="1" applyBorder="1" applyAlignment="1">
      <alignment horizontal="center" vertical="center"/>
    </xf>
    <xf numFmtId="0" fontId="4" fillId="0" borderId="76" xfId="0" applyFont="1" applyBorder="1"/>
    <xf numFmtId="164" fontId="8" fillId="16" borderId="77" xfId="0" applyNumberFormat="1" applyFont="1" applyFill="1" applyBorder="1" applyAlignment="1">
      <alignment horizontal="center" vertical="center"/>
    </xf>
    <xf numFmtId="164" fontId="8" fillId="16" borderId="76" xfId="0" applyNumberFormat="1" applyFont="1" applyFill="1" applyBorder="1" applyAlignment="1">
      <alignment horizontal="center" vertical="center"/>
    </xf>
    <xf numFmtId="164" fontId="8" fillId="16" borderId="6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1" xfId="0" applyFont="1" applyBorder="1"/>
    <xf numFmtId="0" fontId="18" fillId="15" borderId="100" xfId="0" applyFont="1" applyFill="1" applyBorder="1" applyAlignment="1">
      <alignment horizontal="center" vertical="center"/>
    </xf>
    <xf numFmtId="0" fontId="4" fillId="0" borderId="126" xfId="0" applyFont="1" applyBorder="1"/>
    <xf numFmtId="0" fontId="4" fillId="0" borderId="127" xfId="0" applyFont="1" applyBorder="1"/>
    <xf numFmtId="0" fontId="4" fillId="0" borderId="130" xfId="0" applyFont="1" applyBorder="1"/>
    <xf numFmtId="0" fontId="4" fillId="0" borderId="131" xfId="0" applyFont="1" applyBorder="1"/>
    <xf numFmtId="0" fontId="4" fillId="0" borderId="132"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80"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87" xfId="0" applyFont="1" applyFill="1" applyBorder="1" applyAlignment="1">
      <alignment horizontal="center" vertical="center"/>
    </xf>
    <xf numFmtId="0" fontId="8" fillId="3" borderId="178" xfId="0" applyFont="1" applyFill="1" applyBorder="1" applyAlignment="1">
      <alignment horizontal="center" vertical="center" wrapText="1"/>
    </xf>
    <xf numFmtId="164" fontId="17" fillId="14" borderId="146" xfId="0" applyNumberFormat="1" applyFont="1" applyFill="1" applyBorder="1" applyAlignment="1">
      <alignment horizontal="center" vertical="center"/>
    </xf>
    <xf numFmtId="0" fontId="4" fillId="0" borderId="106" xfId="0" applyFont="1" applyBorder="1"/>
    <xf numFmtId="0" fontId="4" fillId="0" borderId="108" xfId="0" applyFont="1" applyBorder="1"/>
    <xf numFmtId="10" fontId="17" fillId="16" borderId="26" xfId="0" applyNumberFormat="1" applyFont="1" applyFill="1" applyBorder="1" applyAlignment="1">
      <alignment horizontal="center" vertical="center"/>
    </xf>
    <xf numFmtId="0" fontId="4" fillId="0" borderId="74" xfId="0" applyFont="1" applyBorder="1"/>
    <xf numFmtId="10" fontId="17" fillId="16" borderId="78" xfId="0" applyNumberFormat="1" applyFont="1" applyFill="1" applyBorder="1" applyAlignment="1">
      <alignment horizontal="center" vertical="center"/>
    </xf>
    <xf numFmtId="0" fontId="4" fillId="0" borderId="79" xfId="0" applyFont="1" applyBorder="1"/>
    <xf numFmtId="0" fontId="8" fillId="3" borderId="59" xfId="0" applyFont="1" applyFill="1" applyBorder="1" applyAlignment="1">
      <alignment horizontal="center" vertical="center"/>
    </xf>
    <xf numFmtId="0" fontId="4" fillId="0" borderId="7" xfId="0" applyFont="1" applyBorder="1"/>
    <xf numFmtId="164" fontId="17" fillId="14" borderId="76" xfId="0" applyNumberFormat="1" applyFont="1" applyFill="1" applyBorder="1" applyAlignment="1">
      <alignment horizontal="center" vertical="center"/>
    </xf>
    <xf numFmtId="164" fontId="17" fillId="14" borderId="64"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4" xfId="0" applyFont="1" applyBorder="1"/>
    <xf numFmtId="164" fontId="17" fillId="14" borderId="55"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98" xfId="0" applyFont="1" applyFill="1" applyBorder="1" applyAlignment="1">
      <alignment horizontal="center" vertical="center" wrapText="1"/>
    </xf>
    <xf numFmtId="0" fontId="4" fillId="0" borderId="90" xfId="0" applyFont="1" applyBorder="1"/>
    <xf numFmtId="0" fontId="8" fillId="13" borderId="116" xfId="0" applyFont="1" applyFill="1" applyBorder="1" applyAlignment="1">
      <alignment horizontal="center" vertical="center" wrapText="1"/>
    </xf>
    <xf numFmtId="0" fontId="4" fillId="0" borderId="122" xfId="0" applyFont="1" applyBorder="1"/>
    <xf numFmtId="0" fontId="8" fillId="15" borderId="148" xfId="0" applyFont="1" applyFill="1" applyBorder="1" applyAlignment="1">
      <alignment horizontal="center" vertical="center" wrapText="1"/>
    </xf>
    <xf numFmtId="0" fontId="4" fillId="0" borderId="151" xfId="0" applyFont="1" applyBorder="1"/>
    <xf numFmtId="0" fontId="8" fillId="13" borderId="128" xfId="0" applyFont="1" applyFill="1" applyBorder="1" applyAlignment="1">
      <alignment horizontal="center" vertical="center" wrapText="1"/>
    </xf>
    <xf numFmtId="166" fontId="23" fillId="4" borderId="150" xfId="0" applyNumberFormat="1" applyFont="1" applyFill="1" applyBorder="1" applyAlignment="1">
      <alignment horizontal="center" vertical="center" wrapText="1"/>
    </xf>
    <xf numFmtId="0" fontId="4" fillId="0" borderId="149" xfId="0" applyFont="1" applyBorder="1"/>
    <xf numFmtId="0" fontId="4" fillId="0" borderId="152" xfId="0" applyFont="1" applyBorder="1"/>
    <xf numFmtId="166" fontId="18" fillId="8" borderId="155" xfId="0" applyNumberFormat="1" applyFont="1" applyFill="1" applyBorder="1" applyAlignment="1" applyProtection="1">
      <alignment horizontal="center" vertical="center" wrapText="1"/>
      <protection locked="0"/>
    </xf>
    <xf numFmtId="0" fontId="4" fillId="0" borderId="156" xfId="0" applyFont="1" applyBorder="1" applyProtection="1">
      <protection locked="0"/>
    </xf>
    <xf numFmtId="0" fontId="20" fillId="15" borderId="148" xfId="0" applyFont="1" applyFill="1" applyBorder="1" applyAlignment="1">
      <alignment horizontal="center" vertical="center" wrapText="1"/>
    </xf>
    <xf numFmtId="166" fontId="6" fillId="15" borderId="151" xfId="0" applyNumberFormat="1" applyFont="1" applyFill="1" applyBorder="1" applyAlignment="1">
      <alignment horizontal="center" vertical="center" wrapText="1"/>
    </xf>
    <xf numFmtId="166" fontId="6" fillId="15" borderId="150" xfId="0" applyNumberFormat="1" applyFont="1" applyFill="1" applyBorder="1" applyAlignment="1">
      <alignment horizontal="center" vertical="center" wrapText="1"/>
    </xf>
    <xf numFmtId="0" fontId="3" fillId="4" borderId="150" xfId="0" applyFont="1" applyFill="1" applyBorder="1" applyAlignment="1">
      <alignment horizontal="center" vertical="center" wrapText="1"/>
    </xf>
    <xf numFmtId="166" fontId="23" fillId="4" borderId="151" xfId="0" applyNumberFormat="1" applyFont="1" applyFill="1" applyBorder="1" applyAlignment="1">
      <alignment horizontal="center" vertical="center" wrapText="1"/>
    </xf>
    <xf numFmtId="0" fontId="3" fillId="4" borderId="148" xfId="0" applyFont="1" applyFill="1" applyBorder="1" applyAlignment="1">
      <alignment horizontal="center" vertical="center" wrapText="1"/>
    </xf>
    <xf numFmtId="0" fontId="19" fillId="7" borderId="82" xfId="0" applyFont="1" applyFill="1" applyBorder="1" applyAlignment="1">
      <alignment horizontal="center" vertical="center" wrapText="1"/>
    </xf>
    <xf numFmtId="0" fontId="4" fillId="0" borderId="83" xfId="0" applyFont="1" applyBorder="1"/>
    <xf numFmtId="0" fontId="4" fillId="0" borderId="84" xfId="0" applyFont="1" applyBorder="1"/>
    <xf numFmtId="0" fontId="38" fillId="3" borderId="85" xfId="0" applyFont="1" applyFill="1" applyBorder="1" applyAlignment="1">
      <alignment horizontal="center" vertical="center" wrapText="1"/>
    </xf>
    <xf numFmtId="0" fontId="37" fillId="0" borderId="86" xfId="0" applyFont="1" applyBorder="1"/>
    <xf numFmtId="0" fontId="37" fillId="0" borderId="87" xfId="0" applyFont="1" applyBorder="1"/>
    <xf numFmtId="0" fontId="18" fillId="15" borderId="88" xfId="0" applyFont="1" applyFill="1" applyBorder="1" applyAlignment="1">
      <alignment horizontal="center" vertical="center" wrapText="1"/>
    </xf>
    <xf numFmtId="0" fontId="18" fillId="15" borderId="94" xfId="0" applyFont="1" applyFill="1" applyBorder="1" applyAlignment="1">
      <alignment horizontal="center" vertical="center" wrapText="1"/>
    </xf>
    <xf numFmtId="0" fontId="18" fillId="15" borderId="165" xfId="0" applyFont="1" applyFill="1" applyBorder="1" applyAlignment="1">
      <alignment horizontal="center" vertical="center" wrapText="1"/>
    </xf>
    <xf numFmtId="0" fontId="4" fillId="0" borderId="166" xfId="0" applyFont="1" applyBorder="1"/>
    <xf numFmtId="0" fontId="4" fillId="0" borderId="167" xfId="0" applyFont="1" applyBorder="1"/>
    <xf numFmtId="0" fontId="18" fillId="15" borderId="168" xfId="0" applyFont="1" applyFill="1" applyBorder="1" applyAlignment="1">
      <alignment horizontal="center" vertical="center" wrapText="1"/>
    </xf>
    <xf numFmtId="166" fontId="18" fillId="8" borderId="84" xfId="0" applyNumberFormat="1" applyFont="1" applyFill="1" applyBorder="1" applyAlignment="1" applyProtection="1">
      <alignment horizontal="center" vertical="center" wrapText="1"/>
      <protection locked="0"/>
    </xf>
    <xf numFmtId="0" fontId="4" fillId="0" borderId="91" xfId="0" applyFont="1" applyBorder="1" applyProtection="1">
      <protection locked="0"/>
    </xf>
    <xf numFmtId="166" fontId="18" fillId="8" borderId="93" xfId="0" applyNumberFormat="1" applyFont="1" applyFill="1" applyBorder="1" applyAlignment="1" applyProtection="1">
      <alignment horizontal="center" vertical="center" wrapText="1"/>
      <protection locked="0"/>
    </xf>
    <xf numFmtId="0" fontId="4" fillId="0" borderId="172" xfId="0" applyFont="1" applyBorder="1" applyProtection="1">
      <protection locked="0"/>
    </xf>
    <xf numFmtId="166" fontId="18" fillId="8" borderId="160" xfId="0" applyNumberFormat="1" applyFont="1" applyFill="1" applyBorder="1" applyAlignment="1" applyProtection="1">
      <alignment horizontal="center" vertical="center" wrapText="1"/>
      <protection locked="0"/>
    </xf>
    <xf numFmtId="0" fontId="4" fillId="0" borderId="157" xfId="0" applyFont="1" applyBorder="1" applyProtection="1">
      <protection locked="0"/>
    </xf>
    <xf numFmtId="166" fontId="18" fillId="15" borderId="150"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166" fontId="18" fillId="15" borderId="152" xfId="0" applyNumberFormat="1" applyFont="1" applyFill="1" applyBorder="1" applyAlignment="1">
      <alignment horizontal="center" vertical="center" wrapText="1"/>
    </xf>
    <xf numFmtId="166" fontId="17" fillId="8" borderId="84" xfId="0" applyNumberFormat="1" applyFont="1" applyFill="1" applyBorder="1" applyAlignment="1" applyProtection="1">
      <alignment horizontal="center" vertical="center" wrapText="1"/>
      <protection locked="0"/>
    </xf>
    <xf numFmtId="166" fontId="17" fillId="8" borderId="93" xfId="0" applyNumberFormat="1" applyFont="1" applyFill="1" applyBorder="1" applyAlignment="1" applyProtection="1">
      <alignment horizontal="center" vertical="center" wrapText="1"/>
      <protection locked="0"/>
    </xf>
    <xf numFmtId="166" fontId="18" fillId="8" borderId="107" xfId="0" applyNumberFormat="1" applyFont="1" applyFill="1" applyBorder="1" applyAlignment="1" applyProtection="1">
      <alignment horizontal="center" vertical="center" wrapText="1"/>
      <protection locked="0"/>
    </xf>
    <xf numFmtId="0" fontId="4" fillId="0" borderId="107" xfId="0" applyFont="1" applyBorder="1" applyProtection="1">
      <protection locked="0"/>
    </xf>
    <xf numFmtId="0" fontId="4" fillId="0" borderId="108" xfId="0" applyFont="1" applyBorder="1" applyProtection="1">
      <protection locked="0"/>
    </xf>
    <xf numFmtId="0" fontId="6" fillId="2" borderId="98" xfId="0" applyFont="1" applyFill="1" applyBorder="1" applyAlignment="1">
      <alignment horizontal="center"/>
    </xf>
    <xf numFmtId="0" fontId="7" fillId="7" borderId="98"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26" fillId="8" borderId="137" xfId="0" applyFont="1" applyFill="1" applyBorder="1" applyAlignment="1">
      <alignment horizontal="center" vertical="center"/>
    </xf>
    <xf numFmtId="0" fontId="7" fillId="12" borderId="90" xfId="0" applyFont="1" applyFill="1" applyBorder="1" applyAlignment="1">
      <alignment horizontal="center" vertical="center" wrapText="1"/>
    </xf>
    <xf numFmtId="0" fontId="7" fillId="12" borderId="86" xfId="0" applyFont="1" applyFill="1" applyBorder="1" applyAlignment="1">
      <alignment horizontal="center" vertical="center" wrapText="1"/>
    </xf>
    <xf numFmtId="0" fontId="7" fillId="12" borderId="142"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1" xfId="0" applyFont="1" applyFill="1" applyBorder="1" applyAlignment="1">
      <alignment horizontal="center" vertical="center" wrapText="1"/>
    </xf>
    <xf numFmtId="0" fontId="7" fillId="12" borderId="143" xfId="0" applyFont="1" applyFill="1" applyBorder="1" applyAlignment="1">
      <alignment horizontal="center" vertical="center" wrapText="1"/>
    </xf>
    <xf numFmtId="0" fontId="2" fillId="0" borderId="99" xfId="0" applyFont="1" applyBorder="1" applyAlignment="1">
      <alignment horizontal="center" vertical="center" wrapText="1"/>
    </xf>
    <xf numFmtId="0" fontId="7" fillId="9" borderId="93" xfId="0" applyFont="1" applyFill="1" applyBorder="1" applyAlignment="1">
      <alignment horizontal="center" vertical="center" wrapText="1"/>
    </xf>
  </cellXfs>
  <cellStyles count="5">
    <cellStyle name="Normal" xfId="0" builtinId="0"/>
    <cellStyle name="Normal 2" xfId="1" xr:uid="{994DD5FE-FD86-4E7E-8FF8-AE51C4B7B9F2}"/>
    <cellStyle name="Normal 3" xfId="2" xr:uid="{C9222449-1033-475F-861D-E194BE2C77B6}"/>
    <cellStyle name="Normal 4" xfId="3" xr:uid="{9982A6AB-FB26-4967-BDA1-7667D31102FB}"/>
    <cellStyle name="Porcentaje" xfId="4" builtinId="5"/>
  </cellStyles>
  <dxfs count="13">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7"/></Relationships>
</file>

<file path=xl/_rels/comments4.xml.rels><?xml version="1.0" encoding="UTF-8" standalone="yes"?>
<Relationships xmlns="http://schemas.openxmlformats.org/package/2006/relationships"><Relationship Id="rId1" Type="http://customschemas.google.com/relationships/workbookmetadata" Target="commentsmeta6"/></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22" Type="http://customschemas.google.com/relationships/workbookmetadata" Target="metadata"/><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Interés</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53F6AD6F-FA23-406D-98B1-7F675F0E39BE}"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fld id="{1F51CA49-0797-43BD-A368-B17494CC5C04}"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A2C-4904-A0E4-F6685778D755}"/>
                </c:ext>
              </c:extLst>
            </c:dLbl>
            <c:dLbl>
              <c:idx val="2"/>
              <c:tx>
                <c:rich>
                  <a:bodyPr/>
                  <a:lstStyle/>
                  <a:p>
                    <a:fld id="{B2936E6C-E010-44EF-9AE1-153F9590785B}" type="CELLRANGE">
                      <a:rPr lang="es-CO"/>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A2C-4904-A0E4-F6685778D755}"/>
                </c:ext>
              </c:extLst>
            </c:dLbl>
            <c:dLbl>
              <c:idx val="3"/>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10</c:v>
                </c:pt>
                <c:pt idx="1">
                  <c:v>7</c:v>
                </c:pt>
                <c:pt idx="2">
                  <c:v>4</c:v>
                </c:pt>
              </c:numCache>
            </c:numRef>
          </c:xVal>
          <c:yVal>
            <c:numRef>
              <c:f>Involucrados!$F$4:$F$13</c:f>
              <c:numCache>
                <c:formatCode>General</c:formatCode>
                <c:ptCount val="10"/>
                <c:pt idx="0">
                  <c:v>5</c:v>
                </c:pt>
                <c:pt idx="1">
                  <c:v>10</c:v>
                </c:pt>
                <c:pt idx="2">
                  <c:v>4</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INTERÉS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0572d9a688c9203/1.%20CVC/CONTRATO%200500/SIPGA/COMPLETO%20CVC_FORMATO_CARGA_DEFINICION_PAI_2012-2015%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pageSetUpPr fitToPage="1"/>
  </sheetPr>
  <dimension ref="A1:Z994"/>
  <sheetViews>
    <sheetView zoomScaleNormal="100" workbookViewId="0">
      <selection activeCell="B6" sqref="B6"/>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253" t="s">
        <v>286</v>
      </c>
      <c r="B1" s="254"/>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255" t="s">
        <v>0</v>
      </c>
      <c r="B3" s="256"/>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8" customHeight="1">
      <c r="A6" s="246" t="s">
        <v>254</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257"/>
      <c r="B9" s="258"/>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PKq1G6CY3cQ/nWvi+NI3kwOHkAJUizgcByE6UkdQv5tSXe5KStsUKuOWsHjpvxJjsqe4tFRhPZHXytG/QWAoOA==" saltValue="aHtPtO7j3DAXKl9NnRrBBw=="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zoomScale="126" zoomScaleNormal="71" workbookViewId="0">
      <selection activeCell="E4" sqref="E4"/>
    </sheetView>
  </sheetViews>
  <sheetFormatPr baseColWidth="10" defaultColWidth="14.44140625" defaultRowHeight="15" customHeight="1"/>
  <cols>
    <col min="1" max="1" width="3.33203125" customWidth="1"/>
    <col min="2" max="2" width="21.109375" customWidth="1"/>
    <col min="3" max="3" width="18" customWidth="1"/>
    <col min="4" max="6" width="11.44140625" customWidth="1"/>
    <col min="7" max="7" width="20.5546875" customWidth="1"/>
    <col min="8" max="8" width="21.88671875" customWidth="1"/>
    <col min="9" max="9" width="13" customWidth="1"/>
    <col min="10" max="10" width="34.44140625" customWidth="1"/>
    <col min="11" max="21" width="11.44140625" customWidth="1"/>
  </cols>
  <sheetData>
    <row r="1" spans="1:21" ht="22.8" customHeight="1">
      <c r="A1" s="259" t="s">
        <v>279</v>
      </c>
      <c r="B1" s="260"/>
      <c r="C1" s="260"/>
      <c r="D1" s="260"/>
      <c r="E1" s="261"/>
      <c r="F1" s="260"/>
      <c r="G1" s="260"/>
      <c r="H1" s="260"/>
      <c r="I1" s="260"/>
      <c r="J1" s="260"/>
    </row>
    <row r="2" spans="1:21" ht="13.5" customHeight="1">
      <c r="A2" s="262" t="s">
        <v>5</v>
      </c>
      <c r="B2" s="263"/>
      <c r="C2" s="263"/>
      <c r="D2" s="264" t="s">
        <v>280</v>
      </c>
      <c r="E2" s="265"/>
      <c r="F2" s="265"/>
      <c r="G2" s="265"/>
      <c r="H2" s="266"/>
      <c r="I2" s="262" t="s">
        <v>244</v>
      </c>
      <c r="J2" s="263"/>
      <c r="K2" s="6"/>
      <c r="L2" s="6"/>
      <c r="M2" s="6"/>
      <c r="N2" s="6"/>
      <c r="O2" s="6"/>
      <c r="P2" s="6"/>
      <c r="Q2" s="6"/>
      <c r="R2" s="6"/>
      <c r="S2" s="6"/>
      <c r="T2" s="6"/>
      <c r="U2" s="6"/>
    </row>
    <row r="3" spans="1:21" ht="38.4" customHeight="1">
      <c r="A3" s="157" t="s">
        <v>6</v>
      </c>
      <c r="B3" s="157" t="s">
        <v>263</v>
      </c>
      <c r="C3" s="157" t="s">
        <v>287</v>
      </c>
      <c r="D3" s="157" t="s">
        <v>245</v>
      </c>
      <c r="E3" s="157" t="s">
        <v>246</v>
      </c>
      <c r="F3" s="157" t="s">
        <v>247</v>
      </c>
      <c r="G3" s="157" t="s">
        <v>288</v>
      </c>
      <c r="H3" s="157" t="s">
        <v>289</v>
      </c>
      <c r="I3" s="157" t="s">
        <v>248</v>
      </c>
      <c r="J3" s="157" t="s">
        <v>281</v>
      </c>
      <c r="K3" s="7"/>
      <c r="L3" s="7"/>
      <c r="M3" s="7"/>
      <c r="N3" s="7"/>
      <c r="O3" s="7"/>
      <c r="P3" s="7"/>
      <c r="Q3" s="7"/>
      <c r="R3" s="7"/>
      <c r="S3" s="7"/>
      <c r="T3" s="7"/>
      <c r="U3" s="7"/>
    </row>
    <row r="4" spans="1:21" s="136" customFormat="1" ht="30" customHeight="1">
      <c r="A4" s="19" t="s">
        <v>264</v>
      </c>
      <c r="B4" s="153" t="s">
        <v>323</v>
      </c>
      <c r="C4" s="154" t="s">
        <v>274</v>
      </c>
      <c r="D4" s="155">
        <v>10</v>
      </c>
      <c r="E4" s="155" t="s">
        <v>278</v>
      </c>
      <c r="F4" s="155">
        <v>5</v>
      </c>
      <c r="G4" s="153" t="s">
        <v>283</v>
      </c>
      <c r="H4" s="153" t="s">
        <v>284</v>
      </c>
      <c r="I4" s="154" t="s">
        <v>237</v>
      </c>
      <c r="J4" s="156" t="s">
        <v>285</v>
      </c>
      <c r="K4" s="8"/>
      <c r="L4" s="8"/>
      <c r="M4" s="8"/>
      <c r="N4" s="8"/>
      <c r="O4" s="8"/>
      <c r="P4" s="8"/>
      <c r="Q4" s="8"/>
      <c r="R4" s="8"/>
      <c r="S4" s="8"/>
      <c r="T4" s="8"/>
      <c r="U4" s="8"/>
    </row>
    <row r="5" spans="1:21" s="136" customFormat="1" ht="30" customHeight="1">
      <c r="A5" s="19" t="s">
        <v>266</v>
      </c>
      <c r="B5" s="153" t="s">
        <v>322</v>
      </c>
      <c r="C5" s="154" t="s">
        <v>277</v>
      </c>
      <c r="D5" s="155">
        <v>7</v>
      </c>
      <c r="E5" s="155" t="s">
        <v>282</v>
      </c>
      <c r="F5" s="155">
        <v>10</v>
      </c>
      <c r="G5" s="153"/>
      <c r="H5" s="153"/>
      <c r="I5" s="154"/>
      <c r="J5" s="156"/>
      <c r="K5" s="8"/>
      <c r="L5" s="8"/>
      <c r="M5" s="8"/>
      <c r="N5" s="8"/>
      <c r="O5" s="8"/>
      <c r="P5" s="8"/>
      <c r="Q5" s="8"/>
      <c r="R5" s="8"/>
      <c r="S5" s="8"/>
      <c r="T5" s="8"/>
      <c r="U5" s="8"/>
    </row>
    <row r="6" spans="1:21" s="136" customFormat="1" ht="30" customHeight="1">
      <c r="A6" s="19" t="s">
        <v>267</v>
      </c>
      <c r="B6" s="153" t="s">
        <v>324</v>
      </c>
      <c r="C6" s="154" t="s">
        <v>274</v>
      </c>
      <c r="D6" s="155">
        <v>4</v>
      </c>
      <c r="E6" s="155" t="s">
        <v>234</v>
      </c>
      <c r="F6" s="155">
        <v>4</v>
      </c>
      <c r="G6" s="153"/>
      <c r="H6" s="153"/>
      <c r="I6" s="154"/>
      <c r="J6" s="156"/>
      <c r="K6" s="8"/>
      <c r="L6" s="8"/>
      <c r="M6" s="8"/>
      <c r="N6" s="8"/>
      <c r="O6" s="8"/>
      <c r="P6" s="8"/>
      <c r="Q6" s="8"/>
      <c r="R6" s="8"/>
      <c r="S6" s="8"/>
      <c r="T6" s="8"/>
      <c r="U6" s="8"/>
    </row>
    <row r="7" spans="1:21" s="136" customFormat="1" ht="30" customHeight="1">
      <c r="A7" s="19" t="s">
        <v>265</v>
      </c>
      <c r="B7" s="153"/>
      <c r="C7" s="154"/>
      <c r="D7" s="155"/>
      <c r="E7" s="155"/>
      <c r="F7" s="155"/>
      <c r="G7" s="153"/>
      <c r="H7" s="153"/>
      <c r="I7" s="154"/>
      <c r="J7" s="156"/>
      <c r="K7" s="8"/>
      <c r="L7" s="8"/>
      <c r="M7" s="8"/>
      <c r="N7" s="8"/>
      <c r="O7" s="8"/>
      <c r="P7" s="8"/>
      <c r="Q7" s="8"/>
      <c r="R7" s="8"/>
      <c r="S7" s="8"/>
      <c r="T7" s="8"/>
      <c r="U7" s="8"/>
    </row>
    <row r="8" spans="1:21" s="136" customFormat="1" ht="30" customHeight="1">
      <c r="A8" s="19" t="s">
        <v>268</v>
      </c>
      <c r="B8" s="153"/>
      <c r="C8" s="154"/>
      <c r="D8" s="155"/>
      <c r="E8" s="155"/>
      <c r="F8" s="155"/>
      <c r="G8" s="153"/>
      <c r="H8" s="153"/>
      <c r="I8" s="154"/>
      <c r="J8" s="156"/>
      <c r="K8" s="8"/>
      <c r="L8" s="8"/>
      <c r="M8" s="8"/>
      <c r="N8" s="8"/>
      <c r="O8" s="8"/>
      <c r="P8" s="8"/>
      <c r="Q8" s="8"/>
      <c r="R8" s="8"/>
      <c r="S8" s="8"/>
      <c r="T8" s="8"/>
      <c r="U8" s="8"/>
    </row>
    <row r="9" spans="1:21" s="136" customFormat="1" ht="30" customHeight="1">
      <c r="A9" s="19" t="s">
        <v>269</v>
      </c>
      <c r="B9" s="153"/>
      <c r="C9" s="154"/>
      <c r="D9" s="155"/>
      <c r="E9" s="155"/>
      <c r="F9" s="155"/>
      <c r="G9" s="153"/>
      <c r="H9" s="153"/>
      <c r="I9" s="154"/>
      <c r="J9" s="156"/>
      <c r="K9" s="8"/>
      <c r="L9" s="8"/>
      <c r="M9" s="8"/>
      <c r="N9" s="8"/>
      <c r="O9" s="8"/>
      <c r="P9" s="8"/>
      <c r="Q9" s="8"/>
      <c r="R9" s="8"/>
      <c r="S9" s="8"/>
      <c r="T9" s="8"/>
      <c r="U9" s="8"/>
    </row>
    <row r="10" spans="1:21" s="136" customFormat="1" ht="30" customHeight="1">
      <c r="A10" s="19" t="s">
        <v>270</v>
      </c>
      <c r="B10" s="153"/>
      <c r="C10" s="154"/>
      <c r="D10" s="155"/>
      <c r="E10" s="155"/>
      <c r="F10" s="155"/>
      <c r="G10" s="153"/>
      <c r="H10" s="153"/>
      <c r="I10" s="154"/>
      <c r="J10" s="156"/>
      <c r="K10" s="8"/>
      <c r="L10" s="8"/>
      <c r="M10" s="8"/>
      <c r="N10" s="8"/>
      <c r="O10" s="8"/>
      <c r="P10" s="8"/>
      <c r="Q10" s="8"/>
      <c r="R10" s="8"/>
      <c r="S10" s="8"/>
      <c r="T10" s="8"/>
      <c r="U10" s="8"/>
    </row>
    <row r="11" spans="1:21" s="136" customFormat="1" ht="30" customHeight="1">
      <c r="A11" s="19" t="s">
        <v>271</v>
      </c>
      <c r="B11" s="153"/>
      <c r="C11" s="154"/>
      <c r="D11" s="155"/>
      <c r="E11" s="155"/>
      <c r="F11" s="155"/>
      <c r="G11" s="153"/>
      <c r="H11" s="153"/>
      <c r="I11" s="154"/>
      <c r="J11" s="156"/>
    </row>
    <row r="12" spans="1:21" s="136" customFormat="1" ht="30" customHeight="1">
      <c r="A12" s="19" t="s">
        <v>272</v>
      </c>
      <c r="B12" s="153"/>
      <c r="C12" s="154"/>
      <c r="D12" s="155"/>
      <c r="E12" s="155"/>
      <c r="F12" s="155"/>
      <c r="G12" s="153"/>
      <c r="H12" s="153"/>
      <c r="I12" s="154"/>
      <c r="J12" s="156"/>
    </row>
    <row r="13" spans="1:21" s="136" customFormat="1" ht="30" customHeight="1">
      <c r="A13" s="19" t="s">
        <v>273</v>
      </c>
      <c r="B13" s="153"/>
      <c r="C13" s="154"/>
      <c r="D13" s="155"/>
      <c r="E13" s="155"/>
      <c r="F13" s="155"/>
      <c r="G13" s="153"/>
      <c r="H13" s="153"/>
      <c r="I13" s="154"/>
      <c r="J13" s="156"/>
    </row>
    <row r="14" spans="1:21" ht="12.75" customHeight="1">
      <c r="D14" s="3" t="s">
        <v>249</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Ls+2FbrN+0Dp6B7xUVG2udPsfeBVQrAjmj41inIGuH17Jedvd0yO9NIK3UeVZy0LqsUAWFvrcxemPjC71VXZoQ==" saltValue="LfVe+HzfJ3NkSdPoaZY0NQ==" spinCount="100000" sheet="1" objects="1" scenarios="1" formatCells="0" formatColumns="0" formatRows="0"/>
  <mergeCells count="4">
    <mergeCell ref="A1:J1"/>
    <mergeCell ref="A2:C2"/>
    <mergeCell ref="D2:H2"/>
    <mergeCell ref="I2:J2"/>
  </mergeCells>
  <dataValidations count="1">
    <dataValidation allowBlank="1" showErrorMessage="1" sqref="G4:G13" xr:uid="{A409FD02-317D-40D9-A394-622C11E31E6C}"/>
  </dataValidations>
  <pageMargins left="0.70866141732283472" right="0.70866141732283472" top="0.74803149606299213" bottom="0.74803149606299213"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D4:D13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E4:E13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topLeftCell="A5" zoomScaleNormal="100" zoomScaleSheetLayoutView="130" workbookViewId="0">
      <selection activeCell="B7" sqref="B7"/>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8" customHeight="1"/>
    <row r="3" spans="1:2" ht="28.5" customHeight="1">
      <c r="A3" s="267" t="s">
        <v>7</v>
      </c>
      <c r="B3" s="267"/>
    </row>
    <row r="4" spans="1:2" s="39" customFormat="1" ht="32.25" customHeight="1">
      <c r="A4" s="44" t="s">
        <v>253</v>
      </c>
      <c r="B4" s="44" t="s">
        <v>8</v>
      </c>
    </row>
    <row r="5" spans="1:2" ht="98.25" customHeight="1">
      <c r="A5" s="135"/>
      <c r="B5" s="135" t="s">
        <v>262</v>
      </c>
    </row>
    <row r="6" spans="1:2" s="39" customFormat="1" ht="21" customHeight="1">
      <c r="A6" s="44" t="s">
        <v>9</v>
      </c>
      <c r="B6" s="44" t="s">
        <v>295</v>
      </c>
    </row>
    <row r="7" spans="1:2" ht="73.8" customHeight="1">
      <c r="A7" s="149"/>
      <c r="B7" s="149" t="s">
        <v>305</v>
      </c>
    </row>
    <row r="8" spans="1:2" ht="81.75" customHeight="1">
      <c r="A8" s="150"/>
      <c r="B8" s="150" t="s">
        <v>306</v>
      </c>
    </row>
    <row r="9" spans="1:2" s="39" customFormat="1" ht="27.75" customHeight="1">
      <c r="A9" s="44" t="s">
        <v>10</v>
      </c>
      <c r="B9" s="44" t="s">
        <v>296</v>
      </c>
    </row>
    <row r="10" spans="1:2" ht="63" customHeight="1">
      <c r="A10" s="151"/>
      <c r="B10" s="151"/>
    </row>
    <row r="11" spans="1:2" ht="63" customHeight="1">
      <c r="A11" s="45"/>
      <c r="B11" s="45"/>
    </row>
  </sheetData>
  <sheetProtection algorithmName="SHA-512" hashValue="BYF8/xC9FNgQg0pVNUzmPgz+cyM5PRH2ElgRaHp/DNFt8SVvTGd9mdPmGfN3ia8/G+SrEEkksCAHl5Fqntfz1Q==" saltValue="zbv/JRhJxtoMJuR3RRnkxQ==" spinCount="100000" sheet="1" formatCells="0" formatColumns="0" formatRows="0"/>
  <mergeCells count="1">
    <mergeCell ref="A3:B3"/>
  </mergeCells>
  <printOptions horizontalCentered="1"/>
  <pageMargins left="0.78740157480314965" right="0.78740157480314965" top="0.98425196850393704" bottom="0.98425196850393704" header="0" footer="0"/>
  <pageSetup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topLeftCell="B1" zoomScale="159" zoomScaleNormal="120" workbookViewId="0">
      <selection activeCell="D6" sqref="D6"/>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7" width="14.66406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268" t="s">
        <v>11</v>
      </c>
      <c r="B2" s="269"/>
      <c r="C2" s="269"/>
      <c r="D2" s="269"/>
      <c r="E2" s="269"/>
      <c r="F2" s="269"/>
      <c r="G2" s="270"/>
      <c r="H2" s="2"/>
      <c r="I2" s="2"/>
      <c r="J2" s="2"/>
      <c r="K2" s="2"/>
      <c r="L2" s="2"/>
      <c r="M2" s="2"/>
      <c r="N2" s="2"/>
      <c r="O2" s="2"/>
      <c r="P2" s="2"/>
      <c r="Q2" s="2"/>
      <c r="R2" s="2"/>
      <c r="S2" s="2"/>
      <c r="T2" s="2"/>
      <c r="U2" s="2"/>
      <c r="V2" s="2"/>
      <c r="W2" s="2"/>
      <c r="X2" s="2"/>
      <c r="Y2" s="2"/>
      <c r="Z2" s="2"/>
    </row>
    <row r="3" spans="1:26" ht="26.25" customHeight="1">
      <c r="A3" s="52" t="str">
        <f>+'Causa-Objetivos'!B6</f>
        <v>OBJETIVOS ESPECIFICIOS / RESULTADOS</v>
      </c>
      <c r="B3" s="152" t="s">
        <v>14</v>
      </c>
      <c r="C3" s="138" t="s">
        <v>298</v>
      </c>
      <c r="D3" s="138" t="s">
        <v>299</v>
      </c>
      <c r="E3" s="138" t="s">
        <v>16</v>
      </c>
      <c r="F3" s="53" t="s">
        <v>12</v>
      </c>
      <c r="G3" s="54" t="s">
        <v>13</v>
      </c>
      <c r="H3" s="2"/>
      <c r="I3" s="2"/>
      <c r="J3" s="2"/>
      <c r="K3" s="2"/>
      <c r="L3" s="2"/>
      <c r="M3" s="2"/>
      <c r="N3" s="2"/>
      <c r="O3" s="2"/>
      <c r="P3" s="2"/>
      <c r="Q3" s="2"/>
      <c r="R3" s="2"/>
      <c r="S3" s="2"/>
      <c r="T3" s="2"/>
      <c r="U3" s="2"/>
      <c r="V3" s="2"/>
      <c r="W3" s="2"/>
      <c r="X3" s="2"/>
      <c r="Y3" s="2"/>
      <c r="Z3" s="2"/>
    </row>
    <row r="4" spans="1:26" ht="45.75" customHeight="1">
      <c r="A4" s="271" t="str">
        <f>'Causa-Objetivos'!B7</f>
        <v>RESULTADO 1 EDUCACION AMBIENTAL</v>
      </c>
      <c r="B4" s="46" t="s">
        <v>109</v>
      </c>
      <c r="C4" s="46"/>
      <c r="D4" s="122"/>
      <c r="E4" s="46"/>
      <c r="F4" s="46"/>
      <c r="G4" s="49"/>
      <c r="H4" s="2"/>
      <c r="I4" s="2"/>
      <c r="J4" s="2"/>
      <c r="K4" s="2"/>
      <c r="L4" s="2"/>
      <c r="M4" s="2"/>
      <c r="N4" s="2"/>
      <c r="O4" s="2"/>
      <c r="P4" s="2"/>
      <c r="Q4" s="2"/>
      <c r="R4" s="2"/>
      <c r="S4" s="2"/>
      <c r="T4" s="2"/>
      <c r="U4" s="2"/>
      <c r="V4" s="2"/>
      <c r="W4" s="2"/>
      <c r="X4" s="2"/>
      <c r="Y4" s="2"/>
      <c r="Z4" s="2"/>
    </row>
    <row r="5" spans="1:26" ht="45.75" customHeight="1">
      <c r="A5" s="271"/>
      <c r="B5" s="46" t="s">
        <v>109</v>
      </c>
      <c r="C5" s="46" t="s">
        <v>110</v>
      </c>
      <c r="D5" s="122"/>
      <c r="E5" s="46"/>
      <c r="F5" s="46"/>
      <c r="G5" s="49"/>
      <c r="H5" s="37"/>
      <c r="I5" s="37"/>
      <c r="J5" s="37"/>
      <c r="K5" s="37"/>
      <c r="L5" s="37"/>
      <c r="M5" s="37"/>
      <c r="N5" s="37"/>
      <c r="O5" s="37"/>
      <c r="P5" s="37"/>
      <c r="Q5" s="37"/>
      <c r="R5" s="37"/>
      <c r="S5" s="37"/>
      <c r="T5" s="37"/>
      <c r="U5" s="37"/>
      <c r="V5" s="37"/>
      <c r="W5" s="37"/>
      <c r="X5" s="37"/>
      <c r="Y5" s="37"/>
      <c r="Z5" s="37"/>
    </row>
    <row r="6" spans="1:26" ht="45.75" customHeight="1">
      <c r="A6" s="272"/>
      <c r="B6" s="46"/>
      <c r="C6" s="46"/>
      <c r="D6" s="46"/>
      <c r="E6" s="46"/>
      <c r="F6" s="46"/>
      <c r="G6" s="49"/>
      <c r="H6" s="2"/>
      <c r="I6" s="2"/>
      <c r="J6" s="2"/>
      <c r="K6" s="2"/>
      <c r="L6" s="2"/>
      <c r="M6" s="2"/>
      <c r="N6" s="2"/>
      <c r="O6" s="2"/>
      <c r="P6" s="2"/>
      <c r="Q6" s="2"/>
      <c r="R6" s="2"/>
      <c r="S6" s="2"/>
      <c r="T6" s="2"/>
      <c r="U6" s="2"/>
      <c r="V6" s="2"/>
      <c r="W6" s="2"/>
      <c r="X6" s="2"/>
      <c r="Y6" s="2"/>
      <c r="Z6" s="2"/>
    </row>
    <row r="7" spans="1:26" ht="45.75" customHeight="1" thickBot="1">
      <c r="A7" s="273"/>
      <c r="B7" s="50"/>
      <c r="C7" s="50"/>
      <c r="D7" s="50"/>
      <c r="E7" s="50"/>
      <c r="F7" s="50"/>
      <c r="G7" s="51"/>
      <c r="H7" s="2"/>
      <c r="I7" s="2"/>
      <c r="J7" s="2"/>
      <c r="K7" s="2"/>
      <c r="L7" s="2"/>
      <c r="M7" s="2"/>
      <c r="N7" s="2"/>
      <c r="O7" s="2"/>
      <c r="P7" s="2"/>
      <c r="Q7" s="2"/>
      <c r="R7" s="2"/>
      <c r="S7" s="2"/>
      <c r="T7" s="2"/>
      <c r="U7" s="2"/>
      <c r="V7" s="2"/>
      <c r="W7" s="2"/>
      <c r="X7" s="2"/>
      <c r="Y7" s="2"/>
      <c r="Z7" s="2"/>
    </row>
    <row r="8" spans="1:26" ht="45.75" customHeight="1">
      <c r="A8" s="274" t="str">
        <f>'Causa-Objetivos'!B8</f>
        <v>RESULTADO 2 IMPLEMENTACION TECNICA</v>
      </c>
      <c r="B8" s="47"/>
      <c r="C8" s="47"/>
      <c r="D8" s="47"/>
      <c r="E8" s="47"/>
      <c r="F8" s="47"/>
      <c r="G8" s="48"/>
      <c r="H8" s="2"/>
      <c r="I8" s="2"/>
      <c r="J8" s="2"/>
      <c r="K8" s="2"/>
      <c r="L8" s="2"/>
      <c r="M8" s="2"/>
      <c r="N8" s="2"/>
      <c r="O8" s="2"/>
      <c r="P8" s="2"/>
      <c r="Q8" s="2"/>
      <c r="R8" s="2"/>
      <c r="S8" s="2"/>
      <c r="T8" s="2"/>
      <c r="U8" s="2"/>
      <c r="V8" s="2"/>
      <c r="W8" s="2"/>
      <c r="X8" s="2"/>
      <c r="Y8" s="2"/>
      <c r="Z8" s="2"/>
    </row>
    <row r="9" spans="1:26" ht="45.75" customHeight="1">
      <c r="A9" s="271"/>
      <c r="B9" s="46"/>
      <c r="C9" s="46"/>
      <c r="D9" s="46"/>
      <c r="E9" s="46"/>
      <c r="F9" s="46"/>
      <c r="G9" s="49"/>
      <c r="H9" s="37"/>
      <c r="I9" s="37"/>
      <c r="J9" s="37"/>
      <c r="K9" s="37"/>
      <c r="L9" s="37"/>
      <c r="M9" s="37"/>
      <c r="N9" s="37"/>
      <c r="O9" s="37"/>
      <c r="P9" s="37"/>
      <c r="Q9" s="37"/>
      <c r="R9" s="37"/>
      <c r="S9" s="37"/>
      <c r="T9" s="37"/>
      <c r="U9" s="37"/>
      <c r="V9" s="37"/>
      <c r="W9" s="37"/>
      <c r="X9" s="37"/>
      <c r="Y9" s="37"/>
      <c r="Z9" s="37"/>
    </row>
    <row r="10" spans="1:26" ht="45.75" customHeight="1">
      <c r="A10" s="272"/>
      <c r="B10" s="46"/>
      <c r="C10" s="46"/>
      <c r="D10" s="46"/>
      <c r="E10" s="46"/>
      <c r="F10" s="46"/>
      <c r="G10" s="49"/>
      <c r="H10" s="2"/>
      <c r="I10" s="2"/>
      <c r="J10" s="2"/>
      <c r="K10" s="2"/>
      <c r="L10" s="2"/>
      <c r="M10" s="2"/>
      <c r="N10" s="2"/>
      <c r="O10" s="2"/>
      <c r="P10" s="2"/>
      <c r="Q10" s="2"/>
      <c r="R10" s="2"/>
      <c r="S10" s="2"/>
      <c r="T10" s="2"/>
      <c r="U10" s="2"/>
      <c r="V10" s="2"/>
      <c r="W10" s="2"/>
      <c r="X10" s="2"/>
      <c r="Y10" s="2"/>
      <c r="Z10" s="2"/>
    </row>
    <row r="11" spans="1:26" ht="45.75" customHeight="1" thickBot="1">
      <c r="A11" s="273"/>
      <c r="B11" s="50"/>
      <c r="C11" s="50"/>
      <c r="D11" s="50"/>
      <c r="E11" s="50"/>
      <c r="F11" s="50"/>
      <c r="G11" s="51"/>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49TAHmoh6YfSItgMzwjAeCHLFKLsmtXKXPgttmXI4QFzG/70taaFj6W1lYJh1psNV6CnPogMl+q2Dz9nDwGKsA==" saltValue="M3fzT9pIKdQ5nx/lKPE6JQ=="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abSelected="1" topLeftCell="B8" zoomScale="88" zoomScaleNormal="145" workbookViewId="0">
      <selection activeCell="I14" sqref="I14:I15"/>
    </sheetView>
  </sheetViews>
  <sheetFormatPr baseColWidth="10" defaultColWidth="14.44140625" defaultRowHeight="15" customHeight="1"/>
  <cols>
    <col min="1" max="1" width="20.5546875" customWidth="1"/>
    <col min="2" max="2" width="29.88671875" customWidth="1"/>
    <col min="3" max="3" width="13" customWidth="1"/>
    <col min="4" max="4" width="28.21875" bestFit="1" customWidth="1"/>
    <col min="5" max="5" width="15.109375" customWidth="1"/>
    <col min="6" max="6" width="9.88671875" customWidth="1"/>
    <col min="7" max="7" width="13.6640625" customWidth="1"/>
    <col min="8" max="8" width="12.5546875" customWidth="1"/>
    <col min="9" max="13" width="12.44140625"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296" t="s">
        <v>17</v>
      </c>
      <c r="B2" s="263"/>
      <c r="C2" s="263"/>
      <c r="D2" s="263"/>
      <c r="E2" s="263"/>
      <c r="F2" s="263"/>
      <c r="G2" s="263"/>
      <c r="H2" s="263"/>
      <c r="I2" s="263"/>
      <c r="J2" s="263"/>
      <c r="K2" s="263"/>
      <c r="L2" s="263"/>
      <c r="M2" s="297"/>
      <c r="N2" s="56"/>
      <c r="O2" s="9"/>
      <c r="P2" s="9"/>
      <c r="Q2" s="9"/>
      <c r="R2" s="9"/>
      <c r="S2" s="9"/>
      <c r="T2" s="9"/>
      <c r="U2" s="9"/>
      <c r="V2" s="9"/>
      <c r="W2" s="9"/>
      <c r="X2" s="9"/>
      <c r="Y2" s="9"/>
    </row>
    <row r="3" spans="1:25" ht="17.25" customHeight="1" thickBot="1">
      <c r="A3" s="298" t="s">
        <v>18</v>
      </c>
      <c r="B3" s="301" t="s">
        <v>19</v>
      </c>
      <c r="C3" s="302"/>
      <c r="D3" s="302"/>
      <c r="E3" s="302"/>
      <c r="F3" s="302"/>
      <c r="G3" s="302"/>
      <c r="H3" s="303"/>
      <c r="I3" s="310" t="s">
        <v>20</v>
      </c>
      <c r="J3" s="310"/>
      <c r="K3" s="310"/>
      <c r="L3" s="310"/>
      <c r="M3" s="311"/>
      <c r="N3" s="56"/>
      <c r="O3" s="9"/>
      <c r="P3" s="9"/>
      <c r="Q3" s="9"/>
      <c r="R3" s="9"/>
      <c r="S3" s="9"/>
      <c r="T3" s="9"/>
      <c r="U3" s="9"/>
      <c r="V3" s="9"/>
      <c r="W3" s="9"/>
      <c r="X3" s="9"/>
      <c r="Y3" s="9"/>
    </row>
    <row r="4" spans="1:25" ht="23.25" customHeight="1">
      <c r="A4" s="299"/>
      <c r="B4" s="304" t="s">
        <v>21</v>
      </c>
      <c r="C4" s="306" t="s">
        <v>15</v>
      </c>
      <c r="D4" s="306" t="s">
        <v>22</v>
      </c>
      <c r="E4" s="306" t="s">
        <v>23</v>
      </c>
      <c r="F4" s="306" t="s">
        <v>24</v>
      </c>
      <c r="G4" s="306" t="s">
        <v>25</v>
      </c>
      <c r="H4" s="308" t="s">
        <v>26</v>
      </c>
      <c r="I4" s="57" t="s">
        <v>27</v>
      </c>
      <c r="J4" s="292" t="s">
        <v>28</v>
      </c>
      <c r="K4" s="293"/>
      <c r="L4" s="292" t="s">
        <v>29</v>
      </c>
      <c r="M4" s="293"/>
      <c r="N4" s="294" t="s">
        <v>30</v>
      </c>
      <c r="O4" s="9"/>
      <c r="P4" s="9"/>
      <c r="Q4" s="9"/>
      <c r="R4" s="9"/>
      <c r="S4" s="9"/>
      <c r="T4" s="9"/>
      <c r="U4" s="9"/>
      <c r="V4" s="9"/>
      <c r="W4" s="9"/>
      <c r="X4" s="9"/>
      <c r="Y4" s="9"/>
    </row>
    <row r="5" spans="1:25" ht="20.25" customHeight="1" thickBot="1">
      <c r="A5" s="300"/>
      <c r="B5" s="305"/>
      <c r="C5" s="307"/>
      <c r="D5" s="307"/>
      <c r="E5" s="307"/>
      <c r="F5" s="307"/>
      <c r="G5" s="307"/>
      <c r="H5" s="309"/>
      <c r="I5" s="58" t="s">
        <v>254</v>
      </c>
      <c r="J5" s="59" t="s">
        <v>31</v>
      </c>
      <c r="K5" s="58" t="s">
        <v>254</v>
      </c>
      <c r="L5" s="59" t="s">
        <v>31</v>
      </c>
      <c r="M5" s="58" t="s">
        <v>254</v>
      </c>
      <c r="N5" s="295"/>
      <c r="O5" s="9"/>
      <c r="P5" s="9"/>
      <c r="Q5" s="9"/>
      <c r="R5" s="9"/>
      <c r="S5" s="9"/>
      <c r="T5" s="9"/>
      <c r="U5" s="9"/>
      <c r="V5" s="9"/>
      <c r="W5" s="9"/>
      <c r="X5" s="9"/>
      <c r="Y5" s="9"/>
    </row>
    <row r="6" spans="1:25" ht="22.8" customHeight="1">
      <c r="A6" s="338" t="str">
        <f>'Causa-Objetivos'!B7</f>
        <v>RESULTADO 1 EDUCACION AMBIENTAL</v>
      </c>
      <c r="B6" s="321" t="s">
        <v>32</v>
      </c>
      <c r="C6" s="288" t="s">
        <v>33</v>
      </c>
      <c r="D6" s="98" t="s">
        <v>135</v>
      </c>
      <c r="E6" s="120">
        <f>965000/2</f>
        <v>482500</v>
      </c>
      <c r="F6" s="100">
        <v>2</v>
      </c>
      <c r="G6" s="60">
        <f t="shared" ref="G6:G13" si="0">+F6*E6</f>
        <v>965000</v>
      </c>
      <c r="H6" s="290">
        <f>SUM(G6:G7)</f>
        <v>965000</v>
      </c>
      <c r="I6" s="316">
        <f>SUMIF(Presupuesto!K6:K13,"ADM",Presupuesto!J6:J13)</f>
        <v>45000</v>
      </c>
      <c r="J6" s="317">
        <f>SUMIF(Presupuesto!I6:I13,"HNED",Presupuesto!H6:H13)</f>
        <v>120000</v>
      </c>
      <c r="K6" s="318">
        <f>SUMIF(Presupuesto!K6:K13,"HNED",Presupuesto!J6:J13)</f>
        <v>160000</v>
      </c>
      <c r="L6" s="282">
        <f>SUMIF(Presupuesto!I6:I13,"COED",Presupuesto!H6:H13)</f>
        <v>480000</v>
      </c>
      <c r="M6" s="284">
        <f>SUMIF(Presupuesto!K6:K13,"COED",Presupuesto!J6:J13)</f>
        <v>160000</v>
      </c>
      <c r="N6" s="61">
        <f>H6</f>
        <v>965000</v>
      </c>
      <c r="O6" s="9"/>
      <c r="P6" s="9"/>
      <c r="Q6" s="9"/>
      <c r="R6" s="9"/>
      <c r="S6" s="9"/>
      <c r="T6" s="9"/>
      <c r="U6" s="9"/>
      <c r="V6" s="9"/>
      <c r="W6" s="9"/>
      <c r="X6" s="9"/>
      <c r="Y6" s="9"/>
    </row>
    <row r="7" spans="1:25" ht="22.8" customHeight="1" thickBot="1">
      <c r="A7" s="339"/>
      <c r="B7" s="287"/>
      <c r="C7" s="342"/>
      <c r="D7" s="101"/>
      <c r="E7" s="121"/>
      <c r="F7" s="103"/>
      <c r="G7" s="62">
        <f t="shared" si="0"/>
        <v>0</v>
      </c>
      <c r="H7" s="291"/>
      <c r="I7" s="277"/>
      <c r="J7" s="313"/>
      <c r="K7" s="315"/>
      <c r="L7" s="283"/>
      <c r="M7" s="285"/>
      <c r="N7" s="61">
        <f>SUM(I6:M7)</f>
        <v>965000</v>
      </c>
      <c r="O7" s="9"/>
      <c r="P7" s="9"/>
      <c r="Q7" s="9"/>
      <c r="R7" s="9"/>
      <c r="S7" s="9"/>
      <c r="T7" s="9"/>
      <c r="U7" s="9"/>
      <c r="V7" s="9"/>
      <c r="W7" s="9"/>
      <c r="X7" s="9"/>
      <c r="Y7" s="9"/>
    </row>
    <row r="8" spans="1:25" ht="22.8" customHeight="1">
      <c r="A8" s="339"/>
      <c r="B8" s="321" t="s">
        <v>318</v>
      </c>
      <c r="C8" s="288" t="s">
        <v>325</v>
      </c>
      <c r="D8" s="98" t="s">
        <v>167</v>
      </c>
      <c r="E8" s="99"/>
      <c r="F8" s="100">
        <v>10</v>
      </c>
      <c r="G8" s="60">
        <f t="shared" si="0"/>
        <v>0</v>
      </c>
      <c r="H8" s="290">
        <f>SUM(G8:G9)</f>
        <v>0</v>
      </c>
      <c r="I8" s="277">
        <f>SUMIF(Presupuesto!K15:K22,"ADM",Presupuesto!J15:J22)</f>
        <v>0</v>
      </c>
      <c r="J8" s="312">
        <f>SUMIF(Presupuesto!I15:I22,"HNED",Presupuesto!H15:H22)</f>
        <v>0</v>
      </c>
      <c r="K8" s="314">
        <f>SUMIF(Presupuesto!K15:K22,"HNED",Presupuesto!J15:J22)</f>
        <v>0</v>
      </c>
      <c r="L8" s="282">
        <f>SUMIF(Presupuesto!I15:I22,"COED",Presupuesto!H15:H22)</f>
        <v>0</v>
      </c>
      <c r="M8" s="284">
        <f>SUMIF(Presupuesto!K15:K22,"COED",Presupuesto!J15:J22)</f>
        <v>0</v>
      </c>
      <c r="N8" s="61">
        <f>H8</f>
        <v>0</v>
      </c>
      <c r="O8" s="9"/>
      <c r="P8" s="9"/>
      <c r="Q8" s="9"/>
      <c r="R8" s="9"/>
      <c r="S8" s="9"/>
      <c r="T8" s="9"/>
      <c r="U8" s="9"/>
      <c r="V8" s="9"/>
      <c r="W8" s="9"/>
      <c r="X8" s="9"/>
      <c r="Y8" s="9"/>
    </row>
    <row r="9" spans="1:25" ht="22.8" customHeight="1" thickBot="1">
      <c r="A9" s="339"/>
      <c r="B9" s="287"/>
      <c r="C9" s="342"/>
      <c r="D9" s="101"/>
      <c r="E9" s="102"/>
      <c r="F9" s="103"/>
      <c r="G9" s="62">
        <f t="shared" si="0"/>
        <v>0</v>
      </c>
      <c r="H9" s="291"/>
      <c r="I9" s="277"/>
      <c r="J9" s="313"/>
      <c r="K9" s="315"/>
      <c r="L9" s="283"/>
      <c r="M9" s="285"/>
      <c r="N9" s="61">
        <f>SUM(I8:M9)</f>
        <v>0</v>
      </c>
      <c r="O9" s="9"/>
      <c r="P9" s="9"/>
      <c r="Q9" s="9"/>
      <c r="R9" s="9"/>
      <c r="S9" s="9"/>
      <c r="T9" s="9"/>
      <c r="U9" s="9"/>
      <c r="V9" s="9"/>
      <c r="W9" s="9"/>
      <c r="X9" s="9"/>
      <c r="Y9" s="9"/>
    </row>
    <row r="10" spans="1:25" ht="22.8" customHeight="1">
      <c r="A10" s="339"/>
      <c r="B10" s="286" t="s">
        <v>35</v>
      </c>
      <c r="C10" s="288"/>
      <c r="D10" s="98"/>
      <c r="E10" s="99"/>
      <c r="F10" s="100"/>
      <c r="G10" s="60">
        <f t="shared" si="0"/>
        <v>0</v>
      </c>
      <c r="H10" s="290">
        <f>SUM(G10:G11)</f>
        <v>0</v>
      </c>
      <c r="I10" s="277">
        <f>SUMIF(Presupuesto!K24:K31,"ADM",Presupuesto!J24:J31)</f>
        <v>0</v>
      </c>
      <c r="J10" s="278">
        <f>SUMIF(Presupuesto!I24:I31,"HNED",Presupuesto!H24:H31)</f>
        <v>0</v>
      </c>
      <c r="K10" s="280">
        <f>SUMIF(Presupuesto!K24:K31,"HNED",Presupuesto!J24:J31)</f>
        <v>0</v>
      </c>
      <c r="L10" s="282">
        <f>SUMIF(Presupuesto!I24:I31,"COED",Presupuesto!H24:H31)</f>
        <v>0</v>
      </c>
      <c r="M10" s="284">
        <f>SUMIF(Presupuesto!K24:K31,"COED",Presupuesto!J24:J31)</f>
        <v>0</v>
      </c>
      <c r="N10" s="61">
        <f>H10</f>
        <v>0</v>
      </c>
      <c r="O10" s="9"/>
      <c r="P10" s="9"/>
      <c r="Q10" s="9"/>
      <c r="R10" s="9"/>
      <c r="S10" s="9"/>
      <c r="T10" s="9"/>
      <c r="U10" s="9"/>
      <c r="V10" s="9"/>
      <c r="W10" s="9"/>
      <c r="X10" s="9"/>
      <c r="Y10" s="9"/>
    </row>
    <row r="11" spans="1:25" ht="22.8" customHeight="1" thickBot="1">
      <c r="A11" s="339"/>
      <c r="B11" s="287"/>
      <c r="C11" s="289"/>
      <c r="D11" s="168"/>
      <c r="E11" s="169"/>
      <c r="F11" s="170"/>
      <c r="G11" s="69">
        <f t="shared" si="0"/>
        <v>0</v>
      </c>
      <c r="H11" s="291"/>
      <c r="I11" s="277"/>
      <c r="J11" s="279"/>
      <c r="K11" s="281"/>
      <c r="L11" s="283"/>
      <c r="M11" s="285"/>
      <c r="N11" s="61">
        <f>SUM(I10:M11)</f>
        <v>0</v>
      </c>
      <c r="O11" s="9"/>
      <c r="P11" s="9"/>
      <c r="Q11" s="9"/>
      <c r="R11" s="9"/>
      <c r="S11" s="9"/>
      <c r="T11" s="9"/>
      <c r="U11" s="9"/>
      <c r="V11" s="9"/>
      <c r="W11" s="9"/>
      <c r="X11" s="9"/>
      <c r="Y11" s="9"/>
    </row>
    <row r="12" spans="1:25" ht="22.8" customHeight="1">
      <c r="A12" s="340"/>
      <c r="B12" s="322" t="s">
        <v>36</v>
      </c>
      <c r="C12" s="336"/>
      <c r="D12" s="140"/>
      <c r="E12" s="141"/>
      <c r="F12" s="142"/>
      <c r="G12" s="143">
        <f t="shared" si="0"/>
        <v>0</v>
      </c>
      <c r="H12" s="275">
        <f>SUM(G12:G13)</f>
        <v>0</v>
      </c>
      <c r="I12" s="277">
        <f>SUMIF(Presupuesto!K33:K40,"ADM",Presupuesto!J33:J40)</f>
        <v>0</v>
      </c>
      <c r="J12" s="278">
        <f>SUMIF(Presupuesto!I33:I40,"HNED",Presupuesto!H33:H40)</f>
        <v>0</v>
      </c>
      <c r="K12" s="280">
        <f>SUMIF(Presupuesto!K33:K40,"HNED",Presupuesto!J33:J40)</f>
        <v>0</v>
      </c>
      <c r="L12" s="282">
        <f>SUMIF(Presupuesto!I33:I40,"COED",Presupuesto!H33:H40)</f>
        <v>0</v>
      </c>
      <c r="M12" s="284">
        <f>SUMIF(Presupuesto!K33:K40,"COED",Presupuesto!J33:J40)</f>
        <v>0</v>
      </c>
      <c r="N12" s="61">
        <f>H12</f>
        <v>0</v>
      </c>
      <c r="O12" s="9"/>
      <c r="P12" s="9"/>
      <c r="Q12" s="9"/>
      <c r="R12" s="9"/>
      <c r="S12" s="9"/>
      <c r="T12" s="9"/>
      <c r="U12" s="9"/>
      <c r="V12" s="9"/>
      <c r="W12" s="9"/>
      <c r="X12" s="9"/>
      <c r="Y12" s="9"/>
    </row>
    <row r="13" spans="1:25" ht="19.8" customHeight="1" thickBot="1">
      <c r="A13" s="340"/>
      <c r="B13" s="323"/>
      <c r="C13" s="337"/>
      <c r="D13" s="144"/>
      <c r="E13" s="145"/>
      <c r="F13" s="146"/>
      <c r="G13" s="147">
        <f t="shared" si="0"/>
        <v>0</v>
      </c>
      <c r="H13" s="276"/>
      <c r="I13" s="277"/>
      <c r="J13" s="279"/>
      <c r="K13" s="281"/>
      <c r="L13" s="283"/>
      <c r="M13" s="285"/>
      <c r="N13" s="61">
        <f>SUM(I12:M13)</f>
        <v>0</v>
      </c>
      <c r="O13" s="9"/>
      <c r="P13" s="9"/>
      <c r="Q13" s="9"/>
      <c r="R13" s="9"/>
      <c r="S13" s="9"/>
      <c r="T13" s="9"/>
      <c r="U13" s="9"/>
      <c r="V13" s="9"/>
      <c r="W13" s="9"/>
      <c r="X13" s="9"/>
      <c r="Y13" s="9"/>
    </row>
    <row r="14" spans="1:25" ht="22.8" customHeight="1">
      <c r="A14" s="340"/>
      <c r="B14" s="322" t="s">
        <v>319</v>
      </c>
      <c r="C14" s="336"/>
      <c r="D14" s="140"/>
      <c r="E14" s="141">
        <v>41</v>
      </c>
      <c r="F14" s="142">
        <v>1</v>
      </c>
      <c r="G14" s="143">
        <f t="shared" ref="G14:G15" si="1">+F14*E14</f>
        <v>41</v>
      </c>
      <c r="H14" s="275">
        <f>SUM(G14:G15)</f>
        <v>41</v>
      </c>
      <c r="I14" s="277">
        <f>SUMIF(Presupuesto!K42:K49,"ADM",Presupuesto!J42:J49)</f>
        <v>9</v>
      </c>
      <c r="J14" s="278">
        <f>SUMIF(Presupuesto!I42:I49,"HNED",Presupuesto!H42:H49)</f>
        <v>3</v>
      </c>
      <c r="K14" s="280">
        <f>SUMIF(Presupuesto!K42:K49,"HNED",Presupuesto!J42:J49)</f>
        <v>2</v>
      </c>
      <c r="L14" s="282">
        <f>SUMIF(Presupuesto!I42:I49,"COED",Presupuesto!H42:H49)</f>
        <v>15</v>
      </c>
      <c r="M14" s="284">
        <f>SUMIF(Presupuesto!K42:K49,"COED",Presupuesto!J42:J49)</f>
        <v>12</v>
      </c>
      <c r="N14" s="61">
        <f>H14</f>
        <v>41</v>
      </c>
      <c r="O14" s="9"/>
      <c r="P14" s="9"/>
      <c r="Q14" s="9"/>
      <c r="R14" s="9"/>
      <c r="S14" s="9"/>
      <c r="T14" s="9"/>
      <c r="U14" s="9"/>
      <c r="V14" s="9"/>
      <c r="W14" s="9"/>
      <c r="X14" s="9"/>
      <c r="Y14" s="9"/>
    </row>
    <row r="15" spans="1:25" ht="19.8" customHeight="1" thickBot="1">
      <c r="A15" s="340"/>
      <c r="B15" s="323"/>
      <c r="C15" s="337"/>
      <c r="D15" s="144"/>
      <c r="E15" s="145"/>
      <c r="F15" s="146"/>
      <c r="G15" s="147">
        <f t="shared" si="1"/>
        <v>0</v>
      </c>
      <c r="H15" s="276"/>
      <c r="I15" s="385"/>
      <c r="J15" s="386"/>
      <c r="K15" s="387"/>
      <c r="L15" s="283"/>
      <c r="M15" s="285"/>
      <c r="N15" s="61">
        <f>SUM(I14:M15)</f>
        <v>41</v>
      </c>
      <c r="O15" s="9"/>
      <c r="P15" s="9"/>
      <c r="Q15" s="9"/>
      <c r="R15" s="9"/>
      <c r="S15" s="9"/>
      <c r="T15" s="9"/>
      <c r="U15" s="9"/>
      <c r="V15" s="9"/>
      <c r="W15" s="9"/>
      <c r="X15" s="9"/>
      <c r="Y15" s="9"/>
    </row>
    <row r="16" spans="1:25" ht="19.5" customHeight="1" thickBot="1">
      <c r="A16" s="341"/>
      <c r="B16" s="350" t="s">
        <v>297</v>
      </c>
      <c r="C16" s="351"/>
      <c r="D16" s="351"/>
      <c r="E16" s="351"/>
      <c r="F16" s="352"/>
      <c r="G16" s="319">
        <f>SUM(H6:H15)</f>
        <v>965041</v>
      </c>
      <c r="H16" s="300"/>
      <c r="I16" s="171">
        <f>SUM(I6:I15)</f>
        <v>45009</v>
      </c>
      <c r="J16" s="172">
        <f>SUM(J6:J15)</f>
        <v>120003</v>
      </c>
      <c r="K16" s="171">
        <f>SUM(K6:K15)</f>
        <v>160002</v>
      </c>
      <c r="L16" s="65">
        <f>SUM(L6:L15)</f>
        <v>480015</v>
      </c>
      <c r="M16" s="64">
        <f>SUM(M6:M15)</f>
        <v>160012</v>
      </c>
      <c r="N16" s="56"/>
      <c r="O16" s="9"/>
      <c r="P16" s="9"/>
      <c r="Q16" s="9"/>
      <c r="R16" s="9"/>
      <c r="S16" s="9"/>
      <c r="T16" s="9"/>
      <c r="U16" s="9"/>
      <c r="V16" s="9"/>
      <c r="W16" s="9"/>
      <c r="X16" s="9"/>
      <c r="Y16" s="9"/>
    </row>
    <row r="17" spans="1:25" ht="24.75" customHeight="1">
      <c r="A17" s="355" t="s">
        <v>37</v>
      </c>
      <c r="B17" s="304" t="s">
        <v>21</v>
      </c>
      <c r="C17" s="306" t="s">
        <v>15</v>
      </c>
      <c r="D17" s="306" t="s">
        <v>22</v>
      </c>
      <c r="E17" s="306" t="s">
        <v>23</v>
      </c>
      <c r="F17" s="306" t="s">
        <v>24</v>
      </c>
      <c r="G17" s="306" t="s">
        <v>25</v>
      </c>
      <c r="H17" s="308" t="s">
        <v>26</v>
      </c>
      <c r="I17" s="57" t="s">
        <v>27</v>
      </c>
      <c r="J17" s="292" t="s">
        <v>38</v>
      </c>
      <c r="K17" s="303"/>
      <c r="L17" s="320" t="s">
        <v>39</v>
      </c>
      <c r="M17" s="293"/>
      <c r="N17" s="294" t="s">
        <v>30</v>
      </c>
      <c r="O17" s="9"/>
      <c r="P17" s="9"/>
      <c r="Q17" s="9"/>
      <c r="R17" s="9"/>
      <c r="S17" s="9"/>
      <c r="T17" s="9"/>
      <c r="U17" s="9"/>
      <c r="V17" s="9"/>
      <c r="W17" s="9"/>
      <c r="X17" s="9"/>
      <c r="Y17" s="9"/>
    </row>
    <row r="18" spans="1:25" ht="22.5" customHeight="1" thickBot="1">
      <c r="A18" s="300"/>
      <c r="B18" s="305"/>
      <c r="C18" s="307"/>
      <c r="D18" s="307"/>
      <c r="E18" s="307"/>
      <c r="F18" s="307"/>
      <c r="G18" s="307"/>
      <c r="H18" s="309"/>
      <c r="I18" s="66" t="s">
        <v>254</v>
      </c>
      <c r="J18" s="59" t="s">
        <v>31</v>
      </c>
      <c r="K18" s="66" t="s">
        <v>254</v>
      </c>
      <c r="L18" s="67" t="s">
        <v>31</v>
      </c>
      <c r="M18" s="58" t="s">
        <v>254</v>
      </c>
      <c r="N18" s="295"/>
      <c r="O18" s="9"/>
      <c r="P18" s="9"/>
      <c r="Q18" s="9"/>
      <c r="R18" s="9"/>
      <c r="S18" s="9"/>
      <c r="T18" s="9"/>
      <c r="U18" s="9"/>
      <c r="V18" s="9"/>
      <c r="W18" s="9"/>
      <c r="X18" s="9"/>
      <c r="Y18" s="9"/>
    </row>
    <row r="19" spans="1:25" ht="26.4" customHeight="1">
      <c r="A19" s="343" t="str">
        <f>'Causa-Objetivos'!B8</f>
        <v>RESULTADO 2 IMPLEMENTACION TECNICA</v>
      </c>
      <c r="B19" s="322" t="s">
        <v>260</v>
      </c>
      <c r="C19" s="336" t="s">
        <v>261</v>
      </c>
      <c r="D19" s="140" t="s">
        <v>111</v>
      </c>
      <c r="E19" s="141">
        <f>55999576/2</f>
        <v>27999788</v>
      </c>
      <c r="F19" s="142">
        <v>2</v>
      </c>
      <c r="G19" s="143">
        <f t="shared" ref="G19:G30" si="2">+F19*E19</f>
        <v>55999576</v>
      </c>
      <c r="H19" s="356">
        <f>SUM(G19:G20)</f>
        <v>55999576</v>
      </c>
      <c r="I19" s="394">
        <f>SUMIF(Presupuesto!$K52:$K60,"ADM",Presupuesto!$J52:$J60)</f>
        <v>1500000</v>
      </c>
      <c r="J19" s="326">
        <f>SUMIF(Presupuesto!I52:I60,"HNIT",Presupuesto!H52:H60)</f>
        <v>0</v>
      </c>
      <c r="K19" s="397">
        <f>SUMIF(Presupuesto!K52:K60,"HNIT",Presupuesto!J52:J60)</f>
        <v>3000000</v>
      </c>
      <c r="L19" s="399">
        <f>SUMIF(Presupuesto!$I52:$I60,"COIT",Presupuesto!$H52:$H60)</f>
        <v>37999978</v>
      </c>
      <c r="M19" s="399">
        <f>SUMIF(Presupuesto!$K52:$K60,"COIT",Presupuesto!$J52:$J60)</f>
        <v>13499598</v>
      </c>
      <c r="N19" s="61">
        <f>H19</f>
        <v>55999576</v>
      </c>
      <c r="O19" s="9"/>
      <c r="P19" s="9"/>
      <c r="Q19" s="9"/>
      <c r="R19" s="9"/>
      <c r="S19" s="9"/>
      <c r="T19" s="9"/>
      <c r="U19" s="9"/>
      <c r="V19" s="9"/>
      <c r="W19" s="9"/>
      <c r="X19" s="9"/>
      <c r="Y19" s="9"/>
    </row>
    <row r="20" spans="1:25" ht="26.4" customHeight="1" thickBot="1">
      <c r="A20" s="340"/>
      <c r="B20" s="323"/>
      <c r="C20" s="337"/>
      <c r="D20" s="144"/>
      <c r="E20" s="145"/>
      <c r="F20" s="146"/>
      <c r="G20" s="147"/>
      <c r="H20" s="357"/>
      <c r="I20" s="395"/>
      <c r="J20" s="396"/>
      <c r="K20" s="398"/>
      <c r="L20" s="283"/>
      <c r="M20" s="283"/>
      <c r="N20" s="61">
        <f>SUM(I19:M20)</f>
        <v>55999576</v>
      </c>
      <c r="O20" s="139"/>
      <c r="P20" s="139"/>
      <c r="Q20" s="139"/>
      <c r="R20" s="139"/>
      <c r="S20" s="139"/>
      <c r="T20" s="139"/>
      <c r="U20" s="139"/>
      <c r="V20" s="139"/>
      <c r="W20" s="139"/>
      <c r="X20" s="139"/>
      <c r="Y20" s="139"/>
    </row>
    <row r="21" spans="1:25" ht="26.4" customHeight="1">
      <c r="A21" s="344"/>
      <c r="B21" s="346" t="s">
        <v>40</v>
      </c>
      <c r="C21" s="348"/>
      <c r="D21" s="107"/>
      <c r="E21" s="108"/>
      <c r="F21" s="109"/>
      <c r="G21" s="68">
        <f t="shared" si="2"/>
        <v>0</v>
      </c>
      <c r="H21" s="329">
        <f>SUM(G21:G22)</f>
        <v>0</v>
      </c>
      <c r="I21" s="331">
        <f>SUMIF(Presupuesto!K62:K71,"ADM",Presupuesto!J62:J71)</f>
        <v>0</v>
      </c>
      <c r="J21" s="326">
        <f>SUMIF(Presupuesto!I62:I71,"HNIT",Presupuesto!H62:H71)</f>
        <v>0</v>
      </c>
      <c r="K21" s="331">
        <f>SUMIF(Presupuesto!K62:K71,"HNIT",Presupuesto!J62:J71)</f>
        <v>0</v>
      </c>
      <c r="L21" s="326">
        <f>SUMIF(Presupuesto!I62:I71,"COIT",Presupuesto!H62:H71)</f>
        <v>0</v>
      </c>
      <c r="M21" s="284">
        <f>SUMIF(Presupuesto!K62:K71,"COIT",Presupuesto!J62:J71)</f>
        <v>0</v>
      </c>
      <c r="N21" s="61">
        <f>H21</f>
        <v>0</v>
      </c>
      <c r="O21" s="9"/>
      <c r="P21" s="9"/>
      <c r="Q21" s="9"/>
      <c r="R21" s="9"/>
      <c r="S21" s="9"/>
      <c r="T21" s="9"/>
      <c r="U21" s="9"/>
      <c r="V21" s="9"/>
      <c r="W21" s="9"/>
      <c r="X21" s="9"/>
      <c r="Y21" s="9"/>
    </row>
    <row r="22" spans="1:25" ht="26.4" customHeight="1" thickBot="1">
      <c r="A22" s="344"/>
      <c r="B22" s="347"/>
      <c r="C22" s="349"/>
      <c r="D22" s="110"/>
      <c r="E22" s="111"/>
      <c r="F22" s="112"/>
      <c r="G22" s="69">
        <f t="shared" si="2"/>
        <v>0</v>
      </c>
      <c r="H22" s="330"/>
      <c r="I22" s="332"/>
      <c r="J22" s="327"/>
      <c r="K22" s="333"/>
      <c r="L22" s="327"/>
      <c r="M22" s="328"/>
      <c r="N22" s="61">
        <f>SUM(I21:M22)</f>
        <v>0</v>
      </c>
      <c r="O22" s="9"/>
      <c r="P22" s="9"/>
      <c r="Q22" s="9"/>
      <c r="R22" s="9"/>
      <c r="S22" s="9"/>
      <c r="T22" s="9"/>
      <c r="U22" s="9"/>
      <c r="V22" s="9"/>
      <c r="W22" s="9"/>
      <c r="X22" s="9"/>
      <c r="Y22" s="9"/>
    </row>
    <row r="23" spans="1:25" ht="26.4" customHeight="1">
      <c r="A23" s="344"/>
      <c r="B23" s="321" t="s">
        <v>41</v>
      </c>
      <c r="C23" s="288"/>
      <c r="D23" s="98"/>
      <c r="E23" s="99"/>
      <c r="F23" s="100"/>
      <c r="G23" s="60">
        <f t="shared" si="2"/>
        <v>0</v>
      </c>
      <c r="H23" s="334">
        <f>SUM(G23:G24)</f>
        <v>0</v>
      </c>
      <c r="I23" s="331">
        <f>SUMIF(Presupuesto!K73:K81,"ADM",Presupuesto!J73:J81)</f>
        <v>0</v>
      </c>
      <c r="J23" s="326">
        <f>SUMIF(Presupuesto!I73:I81,"HNIT",Presupuesto!H73:H81)</f>
        <v>0</v>
      </c>
      <c r="K23" s="331">
        <f>SUMIF(Presupuesto!K73:K81,"HNIT",Presupuesto!J73:J81)</f>
        <v>0</v>
      </c>
      <c r="L23" s="326">
        <f>SUMIF(Presupuesto!I73:I81,"COIT",Presupuesto!H73:H81)</f>
        <v>0</v>
      </c>
      <c r="M23" s="284">
        <f>SUMIF(Presupuesto!K73:K81,"COIT",Presupuesto!J73:J81)</f>
        <v>0</v>
      </c>
      <c r="N23" s="61">
        <f>H23</f>
        <v>0</v>
      </c>
      <c r="O23" s="9"/>
      <c r="P23" s="9"/>
      <c r="Q23" s="9"/>
      <c r="R23" s="9"/>
      <c r="S23" s="9"/>
      <c r="T23" s="9"/>
      <c r="U23" s="9"/>
      <c r="V23" s="9"/>
      <c r="W23" s="9"/>
      <c r="X23" s="9"/>
      <c r="Y23" s="9"/>
    </row>
    <row r="24" spans="1:25" ht="26.4" customHeight="1" thickBot="1">
      <c r="A24" s="344"/>
      <c r="B24" s="324"/>
      <c r="C24" s="325"/>
      <c r="D24" s="104"/>
      <c r="E24" s="105"/>
      <c r="F24" s="106"/>
      <c r="G24" s="63">
        <f t="shared" si="2"/>
        <v>0</v>
      </c>
      <c r="H24" s="335"/>
      <c r="I24" s="332"/>
      <c r="J24" s="327"/>
      <c r="K24" s="333"/>
      <c r="L24" s="327"/>
      <c r="M24" s="328"/>
      <c r="N24" s="61">
        <f>SUM(I23:M24)</f>
        <v>0</v>
      </c>
      <c r="O24" s="9"/>
      <c r="P24" s="9"/>
      <c r="Q24" s="9"/>
      <c r="R24" s="9"/>
      <c r="S24" s="9"/>
      <c r="T24" s="9"/>
      <c r="U24" s="9"/>
      <c r="V24" s="9"/>
      <c r="W24" s="9"/>
      <c r="X24" s="9"/>
      <c r="Y24" s="9"/>
    </row>
    <row r="25" spans="1:25" ht="26.4" customHeight="1">
      <c r="A25" s="344"/>
      <c r="B25" s="346" t="s">
        <v>42</v>
      </c>
      <c r="C25" s="348"/>
      <c r="D25" s="107"/>
      <c r="E25" s="108"/>
      <c r="F25" s="109"/>
      <c r="G25" s="68">
        <f t="shared" si="2"/>
        <v>0</v>
      </c>
      <c r="H25" s="329">
        <f>SUM(G25:G26)</f>
        <v>0</v>
      </c>
      <c r="I25" s="331">
        <f>SUMIF(Presupuesto!K83:K91,"ADM",Presupuesto!J83:J91)</f>
        <v>0</v>
      </c>
      <c r="J25" s="326">
        <f>SUMIF(Presupuesto!I83:I91,"HNIT",Presupuesto!H83:H91)</f>
        <v>0</v>
      </c>
      <c r="K25" s="331">
        <f>SUMIF(Presupuesto!K83:K91,"HNIT",Presupuesto!J83:J91)</f>
        <v>0</v>
      </c>
      <c r="L25" s="326">
        <f>SUMIF(Presupuesto!I83:I91,"COIT",Presupuesto!H83:H91)</f>
        <v>0</v>
      </c>
      <c r="M25" s="284">
        <f>SUMIF(Presupuesto!K83:K91,"COIT",Presupuesto!J83:J91)</f>
        <v>0</v>
      </c>
      <c r="N25" s="61">
        <f>H25</f>
        <v>0</v>
      </c>
      <c r="O25" s="9"/>
      <c r="P25" s="9"/>
      <c r="Q25" s="9"/>
      <c r="R25" s="9"/>
      <c r="S25" s="9"/>
      <c r="T25" s="9"/>
      <c r="U25" s="9"/>
      <c r="V25" s="9"/>
      <c r="W25" s="9"/>
      <c r="X25" s="9"/>
      <c r="Y25" s="9"/>
    </row>
    <row r="26" spans="1:25" ht="26.4" customHeight="1" thickBot="1">
      <c r="A26" s="344"/>
      <c r="B26" s="347"/>
      <c r="C26" s="349"/>
      <c r="D26" s="110"/>
      <c r="E26" s="111"/>
      <c r="F26" s="112"/>
      <c r="G26" s="69">
        <f t="shared" si="2"/>
        <v>0</v>
      </c>
      <c r="H26" s="330"/>
      <c r="I26" s="332"/>
      <c r="J26" s="327"/>
      <c r="K26" s="333"/>
      <c r="L26" s="327"/>
      <c r="M26" s="328"/>
      <c r="N26" s="61">
        <f>SUM(I25:M26)</f>
        <v>0</v>
      </c>
      <c r="O26" s="9"/>
      <c r="P26" s="9"/>
      <c r="Q26" s="9"/>
      <c r="R26" s="9"/>
      <c r="S26" s="9"/>
      <c r="T26" s="9"/>
      <c r="U26" s="9"/>
      <c r="V26" s="9"/>
      <c r="W26" s="9"/>
      <c r="X26" s="9"/>
      <c r="Y26" s="9"/>
    </row>
    <row r="27" spans="1:25" ht="26.4" customHeight="1">
      <c r="A27" s="344"/>
      <c r="B27" s="321" t="s">
        <v>43</v>
      </c>
      <c r="C27" s="288"/>
      <c r="D27" s="98"/>
      <c r="E27" s="99"/>
      <c r="F27" s="100"/>
      <c r="G27" s="60">
        <f t="shared" si="2"/>
        <v>0</v>
      </c>
      <c r="H27" s="334">
        <f>SUM(G27:G28)</f>
        <v>0</v>
      </c>
      <c r="I27" s="331">
        <f>SUMIF(Presupuesto!K93:K101,"ADM",Presupuesto!J93:J101)</f>
        <v>0</v>
      </c>
      <c r="J27" s="326">
        <f>SUMIF(Presupuesto!I93:I101,"HNIT",Presupuesto!H93:H101)</f>
        <v>0</v>
      </c>
      <c r="K27" s="331">
        <f>SUMIF(Presupuesto!K93:K101,"HNIT",Presupuesto!J93:J101)</f>
        <v>0</v>
      </c>
      <c r="L27" s="326">
        <f>SUMIF(Presupuesto!I93:I101,"COIT",Presupuesto!H93:H101)</f>
        <v>0</v>
      </c>
      <c r="M27" s="284">
        <f>SUMIF(Presupuesto!K93:K101,"COIT",Presupuesto!J93:J101)</f>
        <v>0</v>
      </c>
      <c r="N27" s="61">
        <f>H27</f>
        <v>0</v>
      </c>
      <c r="O27" s="9"/>
      <c r="P27" s="9"/>
      <c r="Q27" s="9"/>
      <c r="R27" s="9"/>
      <c r="S27" s="9"/>
      <c r="T27" s="9"/>
      <c r="U27" s="9"/>
      <c r="V27" s="9"/>
      <c r="W27" s="9"/>
      <c r="X27" s="9"/>
      <c r="Y27" s="9"/>
    </row>
    <row r="28" spans="1:25" ht="26.4" customHeight="1" thickBot="1">
      <c r="A28" s="344"/>
      <c r="B28" s="324"/>
      <c r="C28" s="325"/>
      <c r="D28" s="104"/>
      <c r="E28" s="105"/>
      <c r="F28" s="106"/>
      <c r="G28" s="63">
        <f t="shared" si="2"/>
        <v>0</v>
      </c>
      <c r="H28" s="335"/>
      <c r="I28" s="332"/>
      <c r="J28" s="327"/>
      <c r="K28" s="333"/>
      <c r="L28" s="327"/>
      <c r="M28" s="328"/>
      <c r="N28" s="61">
        <f>SUM(I27:M28)</f>
        <v>0</v>
      </c>
      <c r="O28" s="9"/>
      <c r="P28" s="9"/>
      <c r="Q28" s="9"/>
      <c r="R28" s="9"/>
      <c r="S28" s="9"/>
      <c r="T28" s="9"/>
      <c r="U28" s="9"/>
      <c r="V28" s="9"/>
      <c r="W28" s="9"/>
      <c r="X28" s="9"/>
      <c r="Y28" s="9"/>
    </row>
    <row r="29" spans="1:25" ht="26.4" customHeight="1">
      <c r="A29" s="344"/>
      <c r="B29" s="346" t="s">
        <v>320</v>
      </c>
      <c r="C29" s="348" t="s">
        <v>321</v>
      </c>
      <c r="D29" s="107"/>
      <c r="E29" s="108"/>
      <c r="F29" s="109"/>
      <c r="G29" s="68">
        <f t="shared" si="2"/>
        <v>0</v>
      </c>
      <c r="H29" s="329">
        <f>SUM(G29:G30)</f>
        <v>0</v>
      </c>
      <c r="I29" s="331">
        <f>SUMIF(Presupuesto!K103:K111,"ADM",Presupuesto!J103:J111)</f>
        <v>0</v>
      </c>
      <c r="J29" s="326">
        <f>SUMIF(Presupuesto!I103:I111,"HNIT",Presupuesto!H103:H111)</f>
        <v>0</v>
      </c>
      <c r="K29" s="331">
        <f>SUMIF(Presupuesto!K103:K111,"HNIT",Presupuesto!J103:J111)</f>
        <v>0</v>
      </c>
      <c r="L29" s="326">
        <f>SUMIF(Presupuesto!I103:I111,"COIT",Presupuesto!H103:H111)</f>
        <v>0</v>
      </c>
      <c r="M29" s="284">
        <f>SUMIF(Presupuesto!K103:K111,"COIT",Presupuesto!J103:J111)</f>
        <v>0</v>
      </c>
      <c r="N29" s="61">
        <f>H29</f>
        <v>0</v>
      </c>
      <c r="O29" s="9"/>
      <c r="P29" s="9"/>
      <c r="Q29" s="9"/>
      <c r="R29" s="9"/>
      <c r="S29" s="9"/>
      <c r="T29" s="9"/>
      <c r="U29" s="9"/>
      <c r="V29" s="9"/>
      <c r="W29" s="9"/>
      <c r="X29" s="9"/>
      <c r="Y29" s="9"/>
    </row>
    <row r="30" spans="1:25" ht="26.4" customHeight="1" thickBot="1">
      <c r="A30" s="344"/>
      <c r="B30" s="324"/>
      <c r="C30" s="325"/>
      <c r="D30" s="104"/>
      <c r="E30" s="105"/>
      <c r="F30" s="106"/>
      <c r="G30" s="63">
        <f t="shared" si="2"/>
        <v>0</v>
      </c>
      <c r="H30" s="335"/>
      <c r="I30" s="400"/>
      <c r="J30" s="353"/>
      <c r="K30" s="335"/>
      <c r="L30" s="353"/>
      <c r="M30" s="354"/>
      <c r="N30" s="61">
        <f>SUM(I29:M30)</f>
        <v>0</v>
      </c>
      <c r="O30" s="9"/>
      <c r="P30" s="9"/>
      <c r="Q30" s="9"/>
      <c r="R30" s="9"/>
      <c r="S30" s="9"/>
      <c r="T30" s="9"/>
      <c r="U30" s="9"/>
      <c r="V30" s="9"/>
      <c r="W30" s="9"/>
      <c r="X30" s="9"/>
      <c r="Y30" s="9"/>
    </row>
    <row r="31" spans="1:25" ht="26.25" customHeight="1" thickBot="1">
      <c r="A31" s="345"/>
      <c r="B31" s="369" t="s">
        <v>300</v>
      </c>
      <c r="C31" s="370"/>
      <c r="D31" s="370"/>
      <c r="E31" s="370"/>
      <c r="F31" s="371"/>
      <c r="G31" s="359">
        <f>SUM(H19:H30)</f>
        <v>55999576</v>
      </c>
      <c r="H31" s="360"/>
      <c r="I31" s="64">
        <f>SUM(I19:I30)</f>
        <v>1500000</v>
      </c>
      <c r="J31" s="65">
        <f>SUM(J19:J30)</f>
        <v>0</v>
      </c>
      <c r="K31" s="64">
        <f>SUM(K19:K30)</f>
        <v>3000000</v>
      </c>
      <c r="L31" s="65">
        <f>SUM(L19:L30)</f>
        <v>37999978</v>
      </c>
      <c r="M31" s="64">
        <f>SUM(M19:M30)</f>
        <v>13499598</v>
      </c>
      <c r="N31" s="56"/>
      <c r="O31" s="9"/>
      <c r="P31" s="9"/>
      <c r="Q31" s="9"/>
      <c r="R31" s="9"/>
      <c r="S31" s="9"/>
      <c r="T31" s="9"/>
      <c r="U31" s="9"/>
      <c r="V31" s="9"/>
      <c r="W31" s="9"/>
      <c r="X31" s="9"/>
      <c r="Y31" s="9"/>
    </row>
    <row r="32" spans="1:25" ht="13.5" customHeight="1" thickBot="1">
      <c r="A32" s="11"/>
      <c r="B32" s="11"/>
      <c r="C32" s="11"/>
      <c r="D32" s="70"/>
      <c r="E32" s="70"/>
      <c r="F32" s="56"/>
      <c r="G32" s="71"/>
      <c r="H32" s="71"/>
      <c r="I32" s="42"/>
      <c r="J32" s="42"/>
      <c r="K32" s="42"/>
      <c r="L32" s="10"/>
      <c r="M32" s="10"/>
      <c r="N32" s="56"/>
      <c r="O32" s="9"/>
      <c r="P32" s="9"/>
      <c r="Q32" s="9"/>
      <c r="R32" s="9"/>
      <c r="S32" s="9"/>
      <c r="T32" s="9"/>
      <c r="U32" s="9"/>
      <c r="V32" s="9"/>
      <c r="W32" s="9"/>
      <c r="X32" s="9"/>
      <c r="Y32" s="9"/>
    </row>
    <row r="33" spans="1:25" ht="24.75" customHeight="1" thickBot="1">
      <c r="A33" s="11"/>
      <c r="B33" s="11"/>
      <c r="C33" s="11"/>
      <c r="D33" s="70"/>
      <c r="E33" s="70"/>
      <c r="F33" s="56"/>
      <c r="G33" s="71"/>
      <c r="H33" s="71"/>
      <c r="I33" s="72" t="s">
        <v>301</v>
      </c>
      <c r="J33" s="292" t="s">
        <v>44</v>
      </c>
      <c r="K33" s="303"/>
      <c r="L33" s="320" t="s">
        <v>45</v>
      </c>
      <c r="M33" s="303"/>
      <c r="N33" s="56"/>
      <c r="O33" s="9"/>
      <c r="P33" s="9"/>
      <c r="Q33" s="9"/>
      <c r="R33" s="9"/>
      <c r="S33" s="9"/>
      <c r="T33" s="9"/>
      <c r="U33" s="9"/>
      <c r="V33" s="9"/>
      <c r="W33" s="9"/>
      <c r="X33" s="9"/>
      <c r="Y33" s="9"/>
    </row>
    <row r="34" spans="1:25" ht="17.25" customHeight="1">
      <c r="A34" s="56"/>
      <c r="B34" s="73"/>
      <c r="C34" s="74"/>
      <c r="D34" s="372" t="s">
        <v>46</v>
      </c>
      <c r="E34" s="373"/>
      <c r="F34" s="374"/>
      <c r="G34" s="361">
        <f>G16+G31</f>
        <v>56964617</v>
      </c>
      <c r="H34" s="362"/>
      <c r="I34" s="367">
        <f>I16+I31</f>
        <v>1545009</v>
      </c>
      <c r="J34" s="75">
        <f>J16+J31</f>
        <v>120003</v>
      </c>
      <c r="K34" s="76">
        <f>K16+K31</f>
        <v>3160002</v>
      </c>
      <c r="L34" s="77">
        <f>L16+L31</f>
        <v>38479993</v>
      </c>
      <c r="M34" s="76">
        <f>M16+M31</f>
        <v>13659610</v>
      </c>
      <c r="N34" s="42"/>
      <c r="O34" s="9"/>
      <c r="P34" s="9"/>
      <c r="Q34" s="9"/>
      <c r="R34" s="9"/>
      <c r="S34" s="9"/>
      <c r="T34" s="9"/>
      <c r="U34" s="9"/>
      <c r="V34" s="9"/>
      <c r="W34" s="9"/>
      <c r="X34" s="9"/>
      <c r="Y34" s="9"/>
    </row>
    <row r="35" spans="1:25" ht="17.25" customHeight="1" thickBot="1">
      <c r="A35" s="56"/>
      <c r="B35" s="78"/>
      <c r="C35" s="78"/>
      <c r="D35" s="375"/>
      <c r="E35" s="376"/>
      <c r="F35" s="377"/>
      <c r="G35" s="276"/>
      <c r="H35" s="363"/>
      <c r="I35" s="368"/>
      <c r="J35" s="364">
        <f>J34+K34</f>
        <v>3280005</v>
      </c>
      <c r="K35" s="365"/>
      <c r="L35" s="366">
        <f>L34+M34</f>
        <v>52139603</v>
      </c>
      <c r="M35" s="365"/>
      <c r="N35" s="42"/>
      <c r="O35" s="9"/>
      <c r="P35" s="9"/>
      <c r="Q35" s="9"/>
      <c r="R35" s="9"/>
      <c r="S35" s="9"/>
      <c r="T35" s="9"/>
      <c r="U35" s="9"/>
      <c r="V35" s="9"/>
      <c r="W35" s="9"/>
      <c r="X35" s="9"/>
      <c r="Y35" s="9"/>
    </row>
    <row r="36" spans="1:25" ht="17.25" customHeight="1" thickBot="1">
      <c r="A36" s="56"/>
      <c r="B36" s="378"/>
      <c r="C36" s="379"/>
      <c r="D36" s="380"/>
      <c r="E36" s="73"/>
      <c r="F36" s="73"/>
      <c r="G36" s="73"/>
      <c r="H36" s="73"/>
      <c r="I36" s="79">
        <f>I34/G34</f>
        <v>2.7122257312815777E-2</v>
      </c>
      <c r="J36" s="388">
        <f>+J34/G34</f>
        <v>2.1066234852417246E-3</v>
      </c>
      <c r="K36" s="389"/>
      <c r="L36" s="390">
        <f>+L35/G34</f>
        <v>0.91529805247352058</v>
      </c>
      <c r="M36" s="391"/>
      <c r="N36" s="42"/>
      <c r="O36" s="9"/>
      <c r="P36" s="9"/>
      <c r="Q36" s="9"/>
      <c r="R36" s="9"/>
      <c r="S36" s="9"/>
      <c r="T36" s="9"/>
      <c r="U36" s="9"/>
      <c r="V36" s="9"/>
      <c r="W36" s="9"/>
      <c r="X36" s="9"/>
      <c r="Y36" s="9"/>
    </row>
    <row r="37" spans="1:25" ht="17.25" customHeight="1" thickBot="1">
      <c r="A37" s="56"/>
      <c r="B37" s="74"/>
      <c r="C37" s="74"/>
      <c r="D37" s="74"/>
      <c r="E37" s="73"/>
      <c r="F37" s="73"/>
      <c r="G37" s="73"/>
      <c r="H37" s="73"/>
      <c r="I37" s="249" t="str">
        <f>IF(I36&lt;=10.01%,"CUMPLE","EXCEDE")</f>
        <v>CUMPLE</v>
      </c>
      <c r="J37" s="392" t="str">
        <f>IF(J36&lt;=35.01%,"CUMPLE LIMITE 35% CVC","EXCEDE LIMITE 35% CVC")</f>
        <v>CUMPLE LIMITE 35% CVC</v>
      </c>
      <c r="K37" s="393"/>
      <c r="L37" s="81"/>
      <c r="M37" s="80"/>
      <c r="N37" s="42"/>
      <c r="O37" s="9"/>
      <c r="P37" s="9"/>
      <c r="Q37" s="9"/>
      <c r="R37" s="9"/>
      <c r="S37" s="9"/>
      <c r="T37" s="9"/>
      <c r="U37" s="9"/>
      <c r="V37" s="9"/>
      <c r="W37" s="9"/>
      <c r="X37" s="9"/>
      <c r="Y37" s="9"/>
    </row>
    <row r="38" spans="1:25" ht="31.5" customHeight="1">
      <c r="A38" s="56"/>
      <c r="B38" s="82" t="s">
        <v>47</v>
      </c>
      <c r="C38" s="82" t="s">
        <v>48</v>
      </c>
      <c r="D38" s="82" t="s">
        <v>49</v>
      </c>
      <c r="E38" s="82" t="s">
        <v>302</v>
      </c>
      <c r="F38" s="82" t="s">
        <v>49</v>
      </c>
      <c r="G38" s="83" t="s">
        <v>50</v>
      </c>
      <c r="H38" s="82"/>
      <c r="J38" s="1"/>
      <c r="K38" s="73"/>
      <c r="L38" s="73"/>
      <c r="M38" s="73"/>
      <c r="N38" s="42"/>
      <c r="O38" s="9"/>
      <c r="P38" s="9"/>
      <c r="Q38" s="9"/>
      <c r="R38" s="9"/>
      <c r="S38" s="9"/>
      <c r="T38" s="9"/>
      <c r="U38" s="9"/>
      <c r="V38" s="9"/>
      <c r="W38" s="9"/>
      <c r="X38" s="9"/>
      <c r="Y38" s="9"/>
    </row>
    <row r="39" spans="1:25" ht="17.25" customHeight="1">
      <c r="A39" s="56"/>
      <c r="B39" s="85" t="s">
        <v>304</v>
      </c>
      <c r="C39" s="90">
        <f>J16+L16</f>
        <v>600018</v>
      </c>
      <c r="D39" s="87">
        <f>C39/C41</f>
        <v>1.5544509382850713E-2</v>
      </c>
      <c r="E39" s="86">
        <f>K16+M16+I16</f>
        <v>365023</v>
      </c>
      <c r="F39" s="87">
        <f>E39/E41</f>
        <v>1.9876424348751875E-2</v>
      </c>
      <c r="G39" s="88">
        <f t="shared" ref="G39:G41" si="3">E39+C39</f>
        <v>965041</v>
      </c>
      <c r="H39" s="89"/>
      <c r="I39" s="247">
        <f>(C39+E39)/G34</f>
        <v>1.6941060097007236E-2</v>
      </c>
      <c r="J39" s="384" t="s">
        <v>326</v>
      </c>
      <c r="K39" s="258"/>
      <c r="L39" s="258"/>
      <c r="M39" s="258"/>
      <c r="N39" s="4"/>
      <c r="O39" s="9"/>
      <c r="P39" s="9"/>
      <c r="Q39" s="9"/>
      <c r="R39" s="9"/>
      <c r="S39" s="9"/>
      <c r="T39" s="9"/>
      <c r="U39" s="9"/>
      <c r="V39" s="9"/>
      <c r="W39" s="9"/>
      <c r="X39" s="9"/>
      <c r="Y39" s="9"/>
    </row>
    <row r="40" spans="1:25" ht="17.25" customHeight="1">
      <c r="A40" s="56"/>
      <c r="B40" s="85" t="s">
        <v>51</v>
      </c>
      <c r="C40" s="90">
        <f>J31+L31</f>
        <v>37999978</v>
      </c>
      <c r="D40" s="87">
        <f>C40/C41</f>
        <v>0.98445549061714932</v>
      </c>
      <c r="E40" s="86">
        <f>K31+M31+I31</f>
        <v>17999598</v>
      </c>
      <c r="F40" s="87">
        <f>E40/E41</f>
        <v>0.98012357565124808</v>
      </c>
      <c r="G40" s="88">
        <f t="shared" si="3"/>
        <v>55999576</v>
      </c>
      <c r="H40" s="251" t="s">
        <v>30</v>
      </c>
      <c r="I40" s="247">
        <f>(E40+C40)/G34</f>
        <v>0.98305893990299276</v>
      </c>
      <c r="J40" s="384"/>
      <c r="K40" s="258"/>
      <c r="L40" s="258"/>
      <c r="M40" s="258"/>
      <c r="N40" s="42"/>
      <c r="O40" s="9"/>
      <c r="P40" s="9"/>
      <c r="Q40" s="9"/>
      <c r="R40" s="9"/>
      <c r="S40" s="9"/>
      <c r="T40" s="9"/>
      <c r="U40" s="9"/>
      <c r="V40" s="9"/>
      <c r="W40" s="9"/>
      <c r="X40" s="9"/>
      <c r="Y40" s="9"/>
    </row>
    <row r="41" spans="1:25" ht="17.25" customHeight="1">
      <c r="A41" s="56"/>
      <c r="B41" s="91" t="s">
        <v>52</v>
      </c>
      <c r="C41" s="88">
        <f>SUM(C39:C40)</f>
        <v>38599996</v>
      </c>
      <c r="D41" s="92">
        <f>SUM(D39:D40)</f>
        <v>1</v>
      </c>
      <c r="E41" s="93">
        <f>SUM(E39:E40)</f>
        <v>18364621</v>
      </c>
      <c r="F41" s="92">
        <f>SUM(F39:F40)</f>
        <v>1</v>
      </c>
      <c r="G41" s="250">
        <f t="shared" si="3"/>
        <v>56964617</v>
      </c>
      <c r="H41" s="252" t="str">
        <f>IF(G34=G41,"CORRECTO","ERROR")</f>
        <v>CORRECTO</v>
      </c>
      <c r="I41" s="248">
        <f>SUM(I39:I40)</f>
        <v>1</v>
      </c>
      <c r="J41" s="384"/>
      <c r="K41" s="258"/>
      <c r="L41" s="258"/>
      <c r="M41" s="258"/>
      <c r="N41" s="42"/>
      <c r="O41" s="9"/>
      <c r="P41" s="9"/>
      <c r="Q41" s="9"/>
      <c r="R41" s="9"/>
      <c r="S41" s="9"/>
      <c r="T41" s="9"/>
      <c r="U41" s="9"/>
      <c r="V41" s="9"/>
      <c r="W41" s="9"/>
      <c r="X41" s="9"/>
      <c r="Y41" s="9"/>
    </row>
    <row r="42" spans="1:25" ht="17.25" customHeight="1">
      <c r="A42" s="73"/>
      <c r="B42" s="91" t="s">
        <v>53</v>
      </c>
      <c r="C42" s="94">
        <f>+C41/G41</f>
        <v>0.67761354386004213</v>
      </c>
      <c r="D42" s="148" t="str">
        <f>IF(C42&lt;=70%,"CUMPLE LIMITE 70% FINANCIADO CVC","EXCEDE LIMITE 70% FINANCIADO CVC")</f>
        <v>CUMPLE LIMITE 70% FINANCIADO CVC</v>
      </c>
      <c r="E42" s="94">
        <f>+E41/G41</f>
        <v>0.32238645613995792</v>
      </c>
      <c r="F42" s="381" t="str">
        <f>IF(E42&gt;=30%,"CUMPLE REQUISITO 30% CONTRAPARTIDA","NO CUMPLE REQUISITO 30% CONTRAPARTIDA")</f>
        <v>CUMPLE REQUISITO 30% CONTRAPARTIDA</v>
      </c>
      <c r="G42" s="382"/>
      <c r="H42" s="383"/>
      <c r="I42" s="84"/>
      <c r="J42" s="1"/>
      <c r="K42" s="258"/>
      <c r="L42" s="258"/>
      <c r="M42" s="258"/>
      <c r="N42" s="1"/>
      <c r="O42" s="9"/>
      <c r="P42" s="9"/>
      <c r="Q42" s="9"/>
      <c r="R42" s="9"/>
      <c r="S42" s="9"/>
      <c r="T42" s="9"/>
      <c r="U42" s="9"/>
      <c r="V42" s="9"/>
      <c r="W42" s="9"/>
      <c r="X42" s="9"/>
      <c r="Y42" s="9"/>
    </row>
    <row r="43" spans="1:25" ht="17.25" customHeight="1">
      <c r="A43" s="73"/>
      <c r="B43" s="73"/>
      <c r="C43" s="358" t="str">
        <f>IF(C41&lt;=90000000,"CUMPLE VALOR MAXIMO FINANCIADO POR CVC","EXCEDE VALOR MAXIMO FINANCIADO POR CVC")</f>
        <v>CUMPLE VALOR MAXIMO FINANCIADO POR CVC</v>
      </c>
      <c r="D43" s="263"/>
      <c r="E43" s="263"/>
      <c r="F43" s="297"/>
      <c r="G43" s="95"/>
      <c r="H43" s="96"/>
      <c r="I43" s="84"/>
      <c r="J43" s="97"/>
      <c r="K43" s="258"/>
      <c r="L43" s="258"/>
      <c r="M43" s="258"/>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0fDbvPTFPC7CNZRWsSAjXyNzlRTNQpmseHfz4rXLghCaznG1wAOmKqS5tdx/n8jgWa7JD7tBVQ0ZlMYIcmieLg==" saltValue="vKwOTCS0I9jN2/Au8djeHQ==" spinCount="100000" sheet="1" formatCells="0" formatColumns="0" formatRows="0"/>
  <mergeCells count="134">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A6:A16"/>
    <mergeCell ref="B6:B7"/>
    <mergeCell ref="C6:C7"/>
    <mergeCell ref="C8:C9"/>
    <mergeCell ref="A19:A31"/>
    <mergeCell ref="B25:B26"/>
    <mergeCell ref="C25:C26"/>
    <mergeCell ref="B23:B24"/>
    <mergeCell ref="C23:C24"/>
    <mergeCell ref="B16:F16"/>
    <mergeCell ref="B14:B15"/>
    <mergeCell ref="C14:C15"/>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L6:L7"/>
    <mergeCell ref="M6:M7"/>
    <mergeCell ref="H8:H9"/>
    <mergeCell ref="I8:I9"/>
    <mergeCell ref="J8:J9"/>
    <mergeCell ref="K8:K9"/>
    <mergeCell ref="L8:L9"/>
    <mergeCell ref="M8:M9"/>
    <mergeCell ref="H6:H7"/>
    <mergeCell ref="I6:I7"/>
    <mergeCell ref="J6:J7"/>
    <mergeCell ref="K6:K7"/>
    <mergeCell ref="J4:K4"/>
    <mergeCell ref="L4:M4"/>
    <mergeCell ref="N4:N5"/>
    <mergeCell ref="A2:M2"/>
    <mergeCell ref="A3:A5"/>
    <mergeCell ref="B3:H3"/>
    <mergeCell ref="B4:B5"/>
    <mergeCell ref="C4:C5"/>
    <mergeCell ref="D4:D5"/>
    <mergeCell ref="G4:G5"/>
    <mergeCell ref="H4:H5"/>
    <mergeCell ref="I3:M3"/>
    <mergeCell ref="E4:E5"/>
    <mergeCell ref="F4:F5"/>
    <mergeCell ref="H12:H13"/>
    <mergeCell ref="I12:I13"/>
    <mergeCell ref="J12:J13"/>
    <mergeCell ref="K12:K13"/>
    <mergeCell ref="L10:L11"/>
    <mergeCell ref="M10:M11"/>
    <mergeCell ref="B10:B11"/>
    <mergeCell ref="C10:C11"/>
    <mergeCell ref="H10:H11"/>
    <mergeCell ref="I10:I11"/>
    <mergeCell ref="J10:J11"/>
    <mergeCell ref="K10:K11"/>
  </mergeCells>
  <conditionalFormatting sqref="C43">
    <cfRule type="containsText" dxfId="12" priority="23" operator="containsText" text="EXCEDE VALOR MAXIMO FINANCIADO POR CVC">
      <formula>NOT(ISERROR(SEARCH(("EXCEDE VALOR MAXIMO FINANCIADO POR CVC"),(C43))))</formula>
    </cfRule>
    <cfRule type="containsText" dxfId="11" priority="24" operator="containsText" text="CUMPLE VALOR MAXIMO FINANCIADO POR CVC">
      <formula>NOT(ISERROR(SEARCH(("CUMPLE VALOR MAXIMO FINANCIADO POR CVC"),(C43))))</formula>
    </cfRule>
  </conditionalFormatting>
  <conditionalFormatting sqref="D42">
    <cfRule type="cellIs" dxfId="10" priority="25" operator="equal">
      <formula>"EXCEDE LIMITE 70% FINANCIADO CVC"</formula>
    </cfRule>
    <cfRule type="cellIs" dxfId="9" priority="26" operator="equal">
      <formula>"CUMPLE LIMITE 70% FINANCIADO CVC"</formula>
    </cfRule>
  </conditionalFormatting>
  <conditionalFormatting sqref="F42">
    <cfRule type="cellIs" dxfId="8" priority="27" operator="equal">
      <formula>"NO CUMPLE REQUISITO 30% CONTRAPARTIDA"</formula>
    </cfRule>
    <cfRule type="cellIs" dxfId="7" priority="28" operator="equal">
      <formula>"CUMPLE REQUISITO 30% CONTRAPARTIDA"</formula>
    </cfRule>
  </conditionalFormatting>
  <conditionalFormatting sqref="H41">
    <cfRule type="cellIs" dxfId="6" priority="1" operator="equal">
      <formula>"ERROR"</formula>
    </cfRule>
    <cfRule type="cellIs" dxfId="5" priority="2" operator="equal">
      <formula>"CORRECTO"</formula>
    </cfRule>
  </conditionalFormatting>
  <conditionalFormatting sqref="J37:K37">
    <cfRule type="cellIs" dxfId="4" priority="5" operator="equal">
      <formula>"EXCEDE LIMITE 35% CVC"</formula>
    </cfRule>
    <cfRule type="cellIs" dxfId="3" priority="6" operator="equal">
      <formula>"CUMPLE LIMITE 35% CVC"</formula>
    </cfRule>
  </conditionalFormatting>
  <printOptions horizontalCentered="1"/>
  <pageMargins left="0.23622047244094491" right="0.23622047244094491" top="0.23622047244094491" bottom="0.19685039370078741" header="0" footer="0"/>
  <pageSetup orientation="landscape"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zoomScale="59" zoomScaleNormal="100" workbookViewId="0">
      <pane ySplit="5" topLeftCell="A97" activePane="bottomLeft" state="frozen"/>
      <selection pane="bottomLeft" activeCell="J124" sqref="J124"/>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4" bestFit="1" customWidth="1"/>
    <col min="7" max="7" width="14.77734375" bestFit="1"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20" t="s">
        <v>255</v>
      </c>
      <c r="B1" s="421"/>
      <c r="C1" s="421"/>
      <c r="D1" s="421"/>
      <c r="E1" s="421"/>
      <c r="F1" s="421"/>
      <c r="G1" s="421"/>
      <c r="H1" s="421"/>
      <c r="I1" s="421"/>
      <c r="J1" s="422"/>
      <c r="K1" s="13"/>
      <c r="L1" s="11"/>
      <c r="M1" s="11"/>
      <c r="N1" s="14"/>
      <c r="O1" s="14"/>
      <c r="P1" s="14"/>
      <c r="Q1" s="14"/>
      <c r="R1" s="14"/>
      <c r="S1" s="14"/>
      <c r="T1" s="14"/>
      <c r="U1" s="14"/>
      <c r="V1" s="14"/>
      <c r="W1" s="14"/>
      <c r="X1" s="14"/>
      <c r="Y1" s="14"/>
      <c r="Z1" s="14"/>
    </row>
    <row r="2" spans="1:26" ht="37.5" customHeight="1">
      <c r="A2" s="423" t="str">
        <f>'Causa-Objetivos'!B5</f>
        <v>OBJETO</v>
      </c>
      <c r="B2" s="424"/>
      <c r="C2" s="424"/>
      <c r="D2" s="424"/>
      <c r="E2" s="424"/>
      <c r="F2" s="424"/>
      <c r="G2" s="424"/>
      <c r="H2" s="424"/>
      <c r="I2" s="424"/>
      <c r="J2" s="424"/>
      <c r="K2" s="425"/>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26" t="s">
        <v>54</v>
      </c>
      <c r="B4" s="427" t="s">
        <v>21</v>
      </c>
      <c r="C4" s="428" t="s">
        <v>55</v>
      </c>
      <c r="D4" s="429"/>
      <c r="E4" s="429"/>
      <c r="F4" s="429"/>
      <c r="G4" s="430"/>
      <c r="H4" s="431" t="s">
        <v>56</v>
      </c>
      <c r="I4" s="269"/>
      <c r="J4" s="269"/>
      <c r="K4" s="270"/>
      <c r="L4" s="11"/>
      <c r="M4" s="11"/>
      <c r="N4" s="14"/>
      <c r="O4" s="14"/>
      <c r="P4" s="14"/>
      <c r="Q4" s="14"/>
      <c r="R4" s="14"/>
      <c r="S4" s="14"/>
      <c r="T4" s="14"/>
      <c r="U4" s="14"/>
      <c r="V4" s="14"/>
      <c r="W4" s="14"/>
      <c r="X4" s="14"/>
      <c r="Y4" s="14"/>
      <c r="Z4" s="14"/>
    </row>
    <row r="5" spans="1:26" ht="24" customHeight="1" thickBot="1">
      <c r="A5" s="295"/>
      <c r="B5" s="291"/>
      <c r="C5" s="221" t="s">
        <v>57</v>
      </c>
      <c r="D5" s="216" t="s">
        <v>58</v>
      </c>
      <c r="E5" s="216" t="s">
        <v>59</v>
      </c>
      <c r="F5" s="217" t="s">
        <v>60</v>
      </c>
      <c r="G5" s="217" t="s">
        <v>61</v>
      </c>
      <c r="H5" s="218" t="s">
        <v>31</v>
      </c>
      <c r="I5" s="219" t="s">
        <v>62</v>
      </c>
      <c r="J5" s="220" t="s">
        <v>63</v>
      </c>
      <c r="K5" s="222" t="s">
        <v>62</v>
      </c>
      <c r="L5" s="18" t="s">
        <v>64</v>
      </c>
      <c r="M5" s="19" t="s">
        <v>65</v>
      </c>
      <c r="N5" s="14"/>
      <c r="O5" s="14"/>
      <c r="P5" s="14"/>
      <c r="Q5" s="14"/>
      <c r="R5" s="14"/>
      <c r="S5" s="14"/>
      <c r="T5" s="14"/>
      <c r="U5" s="14"/>
      <c r="V5" s="14"/>
      <c r="W5" s="14"/>
      <c r="X5" s="14"/>
      <c r="Y5" s="14"/>
      <c r="Z5" s="14"/>
    </row>
    <row r="6" spans="1:26" ht="12" customHeight="1">
      <c r="A6" s="404">
        <v>1</v>
      </c>
      <c r="B6" s="408" t="str">
        <f>+Resultados!B6</f>
        <v>Socializacion</v>
      </c>
      <c r="C6" s="223" t="s">
        <v>66</v>
      </c>
      <c r="D6" s="186" t="s">
        <v>67</v>
      </c>
      <c r="E6" s="186">
        <v>4</v>
      </c>
      <c r="F6" s="187">
        <v>70000</v>
      </c>
      <c r="G6" s="188">
        <f t="shared" ref="G6:G13" si="0">+F6*E6</f>
        <v>280000</v>
      </c>
      <c r="H6" s="189">
        <v>120000</v>
      </c>
      <c r="I6" s="190" t="s">
        <v>256</v>
      </c>
      <c r="J6" s="191">
        <v>160000</v>
      </c>
      <c r="K6" s="192" t="str">
        <f t="shared" ref="K6:K13" si="1">+I6</f>
        <v>HNED</v>
      </c>
      <c r="L6" s="20">
        <f t="shared" ref="L6:L64" si="2">+J6+H6</f>
        <v>280000</v>
      </c>
      <c r="M6" s="42" t="str">
        <f t="shared" ref="M6:M41" si="3">IF(G6=L6,"CORRECTO","ERROR")</f>
        <v>CORRECTO</v>
      </c>
      <c r="N6" s="14"/>
      <c r="O6" s="14"/>
      <c r="P6" s="14"/>
      <c r="Q6" s="14"/>
      <c r="R6" s="14"/>
      <c r="S6" s="14"/>
      <c r="T6" s="14"/>
      <c r="U6" s="14"/>
      <c r="V6" s="14"/>
      <c r="W6" s="14"/>
      <c r="X6" s="14"/>
      <c r="Y6" s="14"/>
      <c r="Z6" s="14"/>
    </row>
    <row r="7" spans="1:26" ht="12" customHeight="1">
      <c r="A7" s="313"/>
      <c r="B7" s="291"/>
      <c r="C7" s="224" t="s">
        <v>68</v>
      </c>
      <c r="D7" s="113" t="s">
        <v>69</v>
      </c>
      <c r="E7" s="113">
        <v>1</v>
      </c>
      <c r="F7" s="123">
        <v>50000</v>
      </c>
      <c r="G7" s="114">
        <f t="shared" si="0"/>
        <v>50000</v>
      </c>
      <c r="H7" s="115">
        <v>50000</v>
      </c>
      <c r="I7" s="116" t="s">
        <v>257</v>
      </c>
      <c r="J7" s="117">
        <v>0</v>
      </c>
      <c r="K7" s="193" t="str">
        <f t="shared" si="1"/>
        <v>COED</v>
      </c>
      <c r="L7" s="20">
        <f t="shared" si="2"/>
        <v>50000</v>
      </c>
      <c r="M7" s="42" t="str">
        <f t="shared" si="3"/>
        <v>CORRECTO</v>
      </c>
      <c r="N7" s="14"/>
      <c r="O7" s="14"/>
      <c r="P7" s="14"/>
      <c r="Q7" s="14"/>
      <c r="R7" s="14"/>
      <c r="S7" s="14"/>
      <c r="T7" s="14"/>
      <c r="U7" s="14"/>
      <c r="V7" s="14"/>
      <c r="W7" s="14"/>
      <c r="X7" s="14"/>
      <c r="Y7" s="14"/>
      <c r="Z7" s="14"/>
    </row>
    <row r="8" spans="1:26" ht="12" customHeight="1">
      <c r="A8" s="313"/>
      <c r="B8" s="291"/>
      <c r="C8" s="224" t="s">
        <v>70</v>
      </c>
      <c r="D8" s="113" t="s">
        <v>67</v>
      </c>
      <c r="E8" s="113">
        <v>4</v>
      </c>
      <c r="F8" s="123">
        <v>20000</v>
      </c>
      <c r="G8" s="114">
        <f t="shared" si="0"/>
        <v>80000</v>
      </c>
      <c r="H8" s="115">
        <v>40000</v>
      </c>
      <c r="I8" s="116" t="s">
        <v>257</v>
      </c>
      <c r="J8" s="117">
        <v>40000</v>
      </c>
      <c r="K8" s="193" t="str">
        <f t="shared" si="1"/>
        <v>COED</v>
      </c>
      <c r="L8" s="20">
        <f t="shared" si="2"/>
        <v>80000</v>
      </c>
      <c r="M8" s="42" t="str">
        <f t="shared" si="3"/>
        <v>CORRECTO</v>
      </c>
      <c r="N8" s="14"/>
      <c r="O8" s="14"/>
      <c r="P8" s="14"/>
      <c r="Q8" s="14"/>
      <c r="R8" s="14"/>
      <c r="S8" s="14"/>
      <c r="T8" s="14"/>
      <c r="U8" s="14"/>
      <c r="V8" s="14"/>
      <c r="W8" s="14"/>
      <c r="X8" s="14"/>
      <c r="Y8" s="14"/>
      <c r="Z8" s="14"/>
    </row>
    <row r="9" spans="1:26" ht="12" customHeight="1">
      <c r="A9" s="313"/>
      <c r="B9" s="291"/>
      <c r="C9" s="224" t="s">
        <v>71</v>
      </c>
      <c r="D9" s="113" t="s">
        <v>72</v>
      </c>
      <c r="E9" s="113">
        <v>4</v>
      </c>
      <c r="F9" s="123">
        <v>25000</v>
      </c>
      <c r="G9" s="114">
        <f t="shared" si="0"/>
        <v>100000</v>
      </c>
      <c r="H9" s="115">
        <v>80000</v>
      </c>
      <c r="I9" s="116" t="s">
        <v>257</v>
      </c>
      <c r="J9" s="117">
        <v>20000</v>
      </c>
      <c r="K9" s="193" t="str">
        <f t="shared" si="1"/>
        <v>COED</v>
      </c>
      <c r="L9" s="20">
        <f t="shared" si="2"/>
        <v>100000</v>
      </c>
      <c r="M9" s="42" t="str">
        <f t="shared" si="3"/>
        <v>CORRECTO</v>
      </c>
      <c r="N9" s="14"/>
      <c r="O9" s="14"/>
      <c r="P9" s="14"/>
      <c r="Q9" s="14"/>
      <c r="R9" s="14"/>
      <c r="S9" s="14"/>
      <c r="T9" s="14"/>
      <c r="U9" s="14"/>
      <c r="V9" s="14"/>
      <c r="W9" s="14"/>
      <c r="X9" s="14"/>
      <c r="Y9" s="14"/>
      <c r="Z9" s="14"/>
    </row>
    <row r="10" spans="1:26" ht="12" customHeight="1">
      <c r="A10" s="313"/>
      <c r="B10" s="291"/>
      <c r="C10" s="224" t="s">
        <v>327</v>
      </c>
      <c r="D10" s="113" t="s">
        <v>73</v>
      </c>
      <c r="E10" s="113">
        <v>50</v>
      </c>
      <c r="F10" s="123">
        <v>200</v>
      </c>
      <c r="G10" s="114">
        <f t="shared" si="0"/>
        <v>10000</v>
      </c>
      <c r="H10" s="115">
        <v>10000</v>
      </c>
      <c r="I10" s="116" t="s">
        <v>257</v>
      </c>
      <c r="J10" s="117"/>
      <c r="K10" s="193" t="str">
        <f t="shared" si="1"/>
        <v>COED</v>
      </c>
      <c r="L10" s="20">
        <f t="shared" si="2"/>
        <v>10000</v>
      </c>
      <c r="M10" s="42" t="str">
        <f t="shared" si="3"/>
        <v>CORRECTO</v>
      </c>
      <c r="N10" s="14"/>
      <c r="O10" s="14"/>
      <c r="P10" s="14"/>
      <c r="Q10" s="14"/>
      <c r="R10" s="14"/>
      <c r="S10" s="14"/>
      <c r="T10" s="14"/>
      <c r="U10" s="14"/>
      <c r="V10" s="14"/>
      <c r="W10" s="14"/>
      <c r="X10" s="14"/>
      <c r="Y10" s="14"/>
      <c r="Z10" s="14"/>
    </row>
    <row r="11" spans="1:26" ht="12" customHeight="1">
      <c r="A11" s="313"/>
      <c r="B11" s="291"/>
      <c r="C11" s="224" t="s">
        <v>74</v>
      </c>
      <c r="D11" s="113" t="s">
        <v>75</v>
      </c>
      <c r="E11" s="113">
        <v>2</v>
      </c>
      <c r="F11" s="123">
        <v>100000</v>
      </c>
      <c r="G11" s="114">
        <f t="shared" si="0"/>
        <v>200000</v>
      </c>
      <c r="H11" s="115">
        <v>150000</v>
      </c>
      <c r="I11" s="116" t="s">
        <v>257</v>
      </c>
      <c r="J11" s="117">
        <v>50000</v>
      </c>
      <c r="K11" s="193" t="str">
        <f t="shared" si="1"/>
        <v>COED</v>
      </c>
      <c r="L11" s="20">
        <f t="shared" si="2"/>
        <v>200000</v>
      </c>
      <c r="M11" s="42" t="str">
        <f t="shared" si="3"/>
        <v>CORRECTO</v>
      </c>
      <c r="N11" s="14"/>
      <c r="O11" s="14"/>
      <c r="P11" s="14"/>
      <c r="Q11" s="14"/>
      <c r="R11" s="14"/>
      <c r="S11" s="14"/>
      <c r="T11" s="14"/>
      <c r="U11" s="14"/>
      <c r="V11" s="14"/>
      <c r="W11" s="14"/>
      <c r="X11" s="14"/>
      <c r="Y11" s="14"/>
      <c r="Z11" s="14"/>
    </row>
    <row r="12" spans="1:26" ht="12" customHeight="1">
      <c r="A12" s="313"/>
      <c r="B12" s="291"/>
      <c r="C12" s="225" t="s">
        <v>76</v>
      </c>
      <c r="D12" s="113" t="s">
        <v>77</v>
      </c>
      <c r="E12" s="113">
        <v>50</v>
      </c>
      <c r="F12" s="123">
        <v>4000</v>
      </c>
      <c r="G12" s="114">
        <f t="shared" si="0"/>
        <v>200000</v>
      </c>
      <c r="H12" s="115">
        <v>150000</v>
      </c>
      <c r="I12" s="116" t="s">
        <v>257</v>
      </c>
      <c r="J12" s="117">
        <v>50000</v>
      </c>
      <c r="K12" s="193" t="str">
        <f t="shared" si="1"/>
        <v>COED</v>
      </c>
      <c r="L12" s="20">
        <f t="shared" si="2"/>
        <v>200000</v>
      </c>
      <c r="M12" s="42" t="str">
        <f t="shared" si="3"/>
        <v>CORRECTO</v>
      </c>
      <c r="N12" s="14"/>
      <c r="O12" s="14"/>
      <c r="P12" s="14"/>
      <c r="Q12" s="14"/>
      <c r="R12" s="14"/>
      <c r="S12" s="14"/>
      <c r="T12" s="14"/>
      <c r="U12" s="14"/>
      <c r="V12" s="14"/>
      <c r="W12" s="14"/>
      <c r="X12" s="14"/>
      <c r="Y12" s="14"/>
      <c r="Z12" s="14"/>
    </row>
    <row r="13" spans="1:26" ht="12" customHeight="1">
      <c r="A13" s="313"/>
      <c r="B13" s="403"/>
      <c r="C13" s="224" t="s">
        <v>78</v>
      </c>
      <c r="D13" s="113" t="s">
        <v>69</v>
      </c>
      <c r="E13" s="113">
        <v>1</v>
      </c>
      <c r="F13" s="123">
        <v>45000</v>
      </c>
      <c r="G13" s="173">
        <f t="shared" si="0"/>
        <v>45000</v>
      </c>
      <c r="H13" s="115"/>
      <c r="I13" s="116" t="s">
        <v>79</v>
      </c>
      <c r="J13" s="117">
        <v>45000</v>
      </c>
      <c r="K13" s="193"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05"/>
      <c r="B14" s="194" t="s">
        <v>80</v>
      </c>
      <c r="C14" s="226"/>
      <c r="D14" s="195"/>
      <c r="E14" s="195"/>
      <c r="F14" s="207">
        <f t="shared" ref="F14:G14" si="4">SUM(F6:F13)</f>
        <v>314200</v>
      </c>
      <c r="G14" s="206">
        <f t="shared" si="4"/>
        <v>965000</v>
      </c>
      <c r="H14" s="436">
        <f t="shared" ref="H14" si="5">SUM(H6:H13)</f>
        <v>600000</v>
      </c>
      <c r="I14" s="413"/>
      <c r="J14" s="412">
        <f>SUM(J6:J13)</f>
        <v>365000</v>
      </c>
      <c r="K14" s="437"/>
      <c r="L14" s="20">
        <f t="shared" si="2"/>
        <v>965000</v>
      </c>
      <c r="M14" s="42" t="str">
        <f t="shared" si="3"/>
        <v>CORRECTO</v>
      </c>
      <c r="N14" s="14"/>
      <c r="O14" s="14"/>
      <c r="P14" s="14"/>
      <c r="Q14" s="14"/>
      <c r="R14" s="14"/>
      <c r="S14" s="14"/>
      <c r="T14" s="14"/>
      <c r="U14" s="14"/>
      <c r="V14" s="14"/>
      <c r="W14" s="14"/>
      <c r="X14" s="14"/>
      <c r="Y14" s="14"/>
      <c r="Z14" s="14"/>
    </row>
    <row r="15" spans="1:26" ht="12" customHeight="1">
      <c r="A15" s="401">
        <v>2</v>
      </c>
      <c r="B15" s="402" t="str">
        <f>Resultados!B8</f>
        <v>Caracterización y Cartogafia Social</v>
      </c>
      <c r="C15" s="227"/>
      <c r="D15" s="124"/>
      <c r="E15" s="124"/>
      <c r="F15" s="125"/>
      <c r="G15" s="126">
        <f t="shared" ref="G15:G22" si="6">+F15*E15</f>
        <v>0</v>
      </c>
      <c r="H15" s="127"/>
      <c r="I15" s="128"/>
      <c r="J15" s="129"/>
      <c r="K15" s="215">
        <f t="shared" ref="K15:K22" si="7">+I15</f>
        <v>0</v>
      </c>
      <c r="L15" s="20">
        <f t="shared" si="2"/>
        <v>0</v>
      </c>
      <c r="M15" s="42" t="str">
        <f t="shared" si="3"/>
        <v>CORRECTO</v>
      </c>
      <c r="N15" s="14"/>
      <c r="O15" s="14"/>
      <c r="P15" s="14"/>
      <c r="Q15" s="14"/>
      <c r="R15" s="14"/>
      <c r="S15" s="14"/>
      <c r="T15" s="14"/>
      <c r="U15" s="14"/>
      <c r="V15" s="14"/>
      <c r="W15" s="14"/>
      <c r="X15" s="14"/>
      <c r="Y15" s="14"/>
      <c r="Z15" s="14"/>
    </row>
    <row r="16" spans="1:26" ht="12" customHeight="1">
      <c r="A16" s="396"/>
      <c r="B16" s="291"/>
      <c r="C16" s="224"/>
      <c r="D16" s="113"/>
      <c r="E16" s="113"/>
      <c r="F16" s="123"/>
      <c r="G16" s="114">
        <f t="shared" si="6"/>
        <v>0</v>
      </c>
      <c r="H16" s="115"/>
      <c r="I16" s="116"/>
      <c r="J16" s="117"/>
      <c r="K16" s="193">
        <f t="shared" si="7"/>
        <v>0</v>
      </c>
      <c r="L16" s="20">
        <f t="shared" si="2"/>
        <v>0</v>
      </c>
      <c r="M16" s="42" t="str">
        <f t="shared" si="3"/>
        <v>CORRECTO</v>
      </c>
      <c r="N16" s="14"/>
      <c r="O16" s="14"/>
      <c r="P16" s="14"/>
      <c r="Q16" s="14"/>
      <c r="R16" s="14"/>
      <c r="S16" s="14"/>
      <c r="T16" s="14"/>
      <c r="U16" s="14"/>
      <c r="V16" s="14"/>
      <c r="W16" s="14"/>
      <c r="X16" s="14"/>
      <c r="Y16" s="14"/>
      <c r="Z16" s="14"/>
    </row>
    <row r="17" spans="1:26" ht="12" customHeight="1">
      <c r="A17" s="396"/>
      <c r="B17" s="291"/>
      <c r="C17" s="224"/>
      <c r="D17" s="113"/>
      <c r="E17" s="113"/>
      <c r="F17" s="123"/>
      <c r="G17" s="114">
        <f t="shared" si="6"/>
        <v>0</v>
      </c>
      <c r="H17" s="115"/>
      <c r="I17" s="116"/>
      <c r="J17" s="117"/>
      <c r="K17" s="193">
        <f t="shared" si="7"/>
        <v>0</v>
      </c>
      <c r="L17" s="20">
        <f t="shared" si="2"/>
        <v>0</v>
      </c>
      <c r="M17" s="42" t="str">
        <f t="shared" si="3"/>
        <v>CORRECTO</v>
      </c>
      <c r="N17" s="14"/>
      <c r="O17" s="14"/>
      <c r="P17" s="14"/>
      <c r="Q17" s="14"/>
      <c r="R17" s="14"/>
      <c r="S17" s="14"/>
      <c r="T17" s="14"/>
      <c r="U17" s="14"/>
      <c r="V17" s="14"/>
      <c r="W17" s="14"/>
      <c r="X17" s="14"/>
      <c r="Y17" s="14"/>
      <c r="Z17" s="14"/>
    </row>
    <row r="18" spans="1:26" ht="12" customHeight="1">
      <c r="A18" s="396"/>
      <c r="B18" s="291"/>
      <c r="C18" s="224"/>
      <c r="D18" s="113"/>
      <c r="E18" s="113"/>
      <c r="F18" s="123"/>
      <c r="G18" s="114">
        <f t="shared" si="6"/>
        <v>0</v>
      </c>
      <c r="H18" s="115"/>
      <c r="I18" s="116"/>
      <c r="J18" s="117"/>
      <c r="K18" s="193">
        <f t="shared" si="7"/>
        <v>0</v>
      </c>
      <c r="L18" s="20">
        <f t="shared" si="2"/>
        <v>0</v>
      </c>
      <c r="M18" s="42" t="str">
        <f t="shared" si="3"/>
        <v>CORRECTO</v>
      </c>
      <c r="N18" s="14"/>
      <c r="O18" s="14"/>
      <c r="P18" s="14"/>
      <c r="Q18" s="14"/>
      <c r="R18" s="14"/>
      <c r="S18" s="14"/>
      <c r="T18" s="14"/>
      <c r="U18" s="14"/>
      <c r="V18" s="14"/>
      <c r="W18" s="14"/>
      <c r="X18" s="14"/>
      <c r="Y18" s="14"/>
      <c r="Z18" s="14"/>
    </row>
    <row r="19" spans="1:26" ht="12" customHeight="1">
      <c r="A19" s="396"/>
      <c r="B19" s="291"/>
      <c r="C19" s="224"/>
      <c r="D19" s="113"/>
      <c r="E19" s="113"/>
      <c r="F19" s="123"/>
      <c r="G19" s="114">
        <f t="shared" si="6"/>
        <v>0</v>
      </c>
      <c r="H19" s="115"/>
      <c r="I19" s="116"/>
      <c r="J19" s="117"/>
      <c r="K19" s="193">
        <f t="shared" si="7"/>
        <v>0</v>
      </c>
      <c r="L19" s="20">
        <f t="shared" si="2"/>
        <v>0</v>
      </c>
      <c r="M19" s="42" t="str">
        <f t="shared" si="3"/>
        <v>CORRECTO</v>
      </c>
      <c r="N19" s="14"/>
      <c r="O19" s="14"/>
      <c r="P19" s="14"/>
      <c r="Q19" s="14"/>
      <c r="R19" s="14"/>
      <c r="S19" s="14"/>
      <c r="T19" s="14"/>
      <c r="U19" s="14"/>
      <c r="V19" s="14"/>
      <c r="W19" s="14"/>
      <c r="X19" s="14"/>
      <c r="Y19" s="14"/>
      <c r="Z19" s="14"/>
    </row>
    <row r="20" spans="1:26" ht="12" customHeight="1">
      <c r="A20" s="396"/>
      <c r="B20" s="291"/>
      <c r="C20" s="224"/>
      <c r="D20" s="113"/>
      <c r="E20" s="113"/>
      <c r="F20" s="123"/>
      <c r="G20" s="114">
        <f t="shared" si="6"/>
        <v>0</v>
      </c>
      <c r="H20" s="115"/>
      <c r="I20" s="116"/>
      <c r="J20" s="117"/>
      <c r="K20" s="193">
        <f t="shared" si="7"/>
        <v>0</v>
      </c>
      <c r="L20" s="20">
        <f t="shared" si="2"/>
        <v>0</v>
      </c>
      <c r="M20" s="42" t="str">
        <f t="shared" si="3"/>
        <v>CORRECTO</v>
      </c>
      <c r="N20" s="14"/>
      <c r="O20" s="14"/>
      <c r="P20" s="14"/>
      <c r="Q20" s="14"/>
      <c r="R20" s="14"/>
      <c r="S20" s="14"/>
      <c r="T20" s="14"/>
      <c r="U20" s="14"/>
      <c r="V20" s="14"/>
      <c r="W20" s="14"/>
      <c r="X20" s="14"/>
      <c r="Y20" s="14"/>
      <c r="Z20" s="14"/>
    </row>
    <row r="21" spans="1:26" ht="12" customHeight="1">
      <c r="A21" s="396"/>
      <c r="B21" s="291"/>
      <c r="C21" s="225"/>
      <c r="D21" s="113"/>
      <c r="E21" s="113"/>
      <c r="F21" s="123"/>
      <c r="G21" s="114">
        <f t="shared" si="6"/>
        <v>0</v>
      </c>
      <c r="H21" s="115"/>
      <c r="I21" s="116"/>
      <c r="J21" s="117"/>
      <c r="K21" s="193">
        <f t="shared" si="7"/>
        <v>0</v>
      </c>
      <c r="L21" s="20">
        <f t="shared" si="2"/>
        <v>0</v>
      </c>
      <c r="M21" s="42" t="str">
        <f t="shared" si="3"/>
        <v>CORRECTO</v>
      </c>
      <c r="N21" s="14"/>
      <c r="O21" s="14"/>
      <c r="P21" s="14"/>
      <c r="Q21" s="14"/>
      <c r="R21" s="14"/>
      <c r="S21" s="14"/>
      <c r="T21" s="14"/>
      <c r="U21" s="14"/>
      <c r="V21" s="14"/>
      <c r="W21" s="14"/>
      <c r="X21" s="14"/>
      <c r="Y21" s="14"/>
      <c r="Z21" s="14"/>
    </row>
    <row r="22" spans="1:26" ht="12" customHeight="1">
      <c r="A22" s="396"/>
      <c r="B22" s="403"/>
      <c r="C22" s="224"/>
      <c r="D22" s="113"/>
      <c r="E22" s="113"/>
      <c r="F22" s="123"/>
      <c r="G22" s="114">
        <f t="shared" si="6"/>
        <v>0</v>
      </c>
      <c r="H22" s="115"/>
      <c r="I22" s="116"/>
      <c r="J22" s="117"/>
      <c r="K22" s="193">
        <f t="shared" si="7"/>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396"/>
      <c r="B23" s="182" t="s">
        <v>80</v>
      </c>
      <c r="C23" s="228"/>
      <c r="D23" s="183"/>
      <c r="E23" s="183"/>
      <c r="F23" s="184">
        <f t="shared" ref="F23:H23" si="8">SUM(F15:F22)</f>
        <v>0</v>
      </c>
      <c r="G23" s="185">
        <f t="shared" si="8"/>
        <v>0</v>
      </c>
      <c r="H23" s="432">
        <f t="shared" si="8"/>
        <v>0</v>
      </c>
      <c r="I23" s="433"/>
      <c r="J23" s="434">
        <f>SUM(J15:J22)</f>
        <v>0</v>
      </c>
      <c r="K23" s="435"/>
      <c r="L23" s="20">
        <f t="shared" si="2"/>
        <v>0</v>
      </c>
      <c r="M23" s="42" t="str">
        <f t="shared" si="3"/>
        <v>CORRECTO</v>
      </c>
      <c r="N23" s="14"/>
      <c r="O23" s="14"/>
      <c r="P23" s="14"/>
      <c r="Q23" s="14"/>
      <c r="R23" s="14"/>
      <c r="S23" s="14"/>
      <c r="T23" s="14"/>
      <c r="U23" s="14"/>
      <c r="V23" s="14"/>
      <c r="W23" s="14"/>
      <c r="X23" s="14"/>
      <c r="Y23" s="14"/>
      <c r="Z23" s="14"/>
    </row>
    <row r="24" spans="1:26" ht="12.75" customHeight="1">
      <c r="A24" s="404">
        <v>3</v>
      </c>
      <c r="B24" s="408" t="str">
        <f>Resultados!B10</f>
        <v>A3</v>
      </c>
      <c r="C24" s="223"/>
      <c r="D24" s="186"/>
      <c r="E24" s="186"/>
      <c r="F24" s="187"/>
      <c r="G24" s="188">
        <f t="shared" ref="G24:G31" si="9">+F24*E24</f>
        <v>0</v>
      </c>
      <c r="H24" s="189"/>
      <c r="I24" s="190"/>
      <c r="J24" s="191"/>
      <c r="K24" s="192">
        <f t="shared" ref="K24:K31" si="10">+I24</f>
        <v>0</v>
      </c>
      <c r="L24" s="20">
        <f t="shared" si="2"/>
        <v>0</v>
      </c>
      <c r="M24" s="42" t="str">
        <f t="shared" si="3"/>
        <v>CORRECTO</v>
      </c>
      <c r="N24" s="14"/>
      <c r="O24" s="14"/>
      <c r="P24" s="14"/>
      <c r="Q24" s="14"/>
      <c r="R24" s="14"/>
      <c r="S24" s="14"/>
      <c r="T24" s="14"/>
      <c r="U24" s="14"/>
      <c r="V24" s="14"/>
      <c r="W24" s="14"/>
      <c r="X24" s="14"/>
      <c r="Y24" s="14"/>
      <c r="Z24" s="14"/>
    </row>
    <row r="25" spans="1:26" ht="12" customHeight="1">
      <c r="A25" s="313"/>
      <c r="B25" s="291"/>
      <c r="C25" s="224"/>
      <c r="D25" s="113"/>
      <c r="E25" s="113"/>
      <c r="F25" s="123"/>
      <c r="G25" s="114">
        <f t="shared" si="9"/>
        <v>0</v>
      </c>
      <c r="H25" s="115"/>
      <c r="I25" s="116"/>
      <c r="J25" s="117"/>
      <c r="K25" s="193">
        <f t="shared" si="10"/>
        <v>0</v>
      </c>
      <c r="L25" s="20">
        <f t="shared" si="2"/>
        <v>0</v>
      </c>
      <c r="M25" s="42" t="str">
        <f t="shared" si="3"/>
        <v>CORRECTO</v>
      </c>
      <c r="N25" s="14"/>
      <c r="O25" s="14"/>
      <c r="P25" s="14"/>
      <c r="Q25" s="14"/>
      <c r="R25" s="14"/>
      <c r="S25" s="14"/>
      <c r="T25" s="14"/>
      <c r="U25" s="14"/>
      <c r="V25" s="14"/>
      <c r="W25" s="14"/>
      <c r="X25" s="14"/>
      <c r="Y25" s="14"/>
      <c r="Z25" s="14"/>
    </row>
    <row r="26" spans="1:26" ht="12" customHeight="1">
      <c r="A26" s="313"/>
      <c r="B26" s="291"/>
      <c r="C26" s="224"/>
      <c r="D26" s="113"/>
      <c r="E26" s="113"/>
      <c r="F26" s="123"/>
      <c r="G26" s="114">
        <f t="shared" si="9"/>
        <v>0</v>
      </c>
      <c r="H26" s="115"/>
      <c r="I26" s="116"/>
      <c r="J26" s="117"/>
      <c r="K26" s="193">
        <f t="shared" si="10"/>
        <v>0</v>
      </c>
      <c r="L26" s="20">
        <f t="shared" si="2"/>
        <v>0</v>
      </c>
      <c r="M26" s="42" t="str">
        <f t="shared" si="3"/>
        <v>CORRECTO</v>
      </c>
      <c r="N26" s="14"/>
      <c r="O26" s="14"/>
      <c r="P26" s="14"/>
      <c r="Q26" s="14"/>
      <c r="R26" s="14"/>
      <c r="S26" s="14"/>
      <c r="T26" s="14"/>
      <c r="U26" s="14"/>
      <c r="V26" s="14"/>
      <c r="W26" s="14"/>
      <c r="X26" s="14"/>
      <c r="Y26" s="14"/>
      <c r="Z26" s="14"/>
    </row>
    <row r="27" spans="1:26" ht="12" customHeight="1">
      <c r="A27" s="313"/>
      <c r="B27" s="291"/>
      <c r="C27" s="224"/>
      <c r="D27" s="113"/>
      <c r="E27" s="113"/>
      <c r="F27" s="123"/>
      <c r="G27" s="114">
        <f t="shared" si="9"/>
        <v>0</v>
      </c>
      <c r="H27" s="115"/>
      <c r="I27" s="116"/>
      <c r="J27" s="117"/>
      <c r="K27" s="193">
        <f t="shared" si="10"/>
        <v>0</v>
      </c>
      <c r="L27" s="20">
        <f t="shared" si="2"/>
        <v>0</v>
      </c>
      <c r="M27" s="42" t="str">
        <f t="shared" si="3"/>
        <v>CORRECTO</v>
      </c>
      <c r="N27" s="14"/>
      <c r="O27" s="14"/>
      <c r="P27" s="14"/>
      <c r="Q27" s="14"/>
      <c r="R27" s="14"/>
      <c r="S27" s="14"/>
      <c r="T27" s="14"/>
      <c r="U27" s="14"/>
      <c r="V27" s="14"/>
      <c r="W27" s="14"/>
      <c r="X27" s="14"/>
      <c r="Y27" s="14"/>
      <c r="Z27" s="14"/>
    </row>
    <row r="28" spans="1:26" ht="12" customHeight="1">
      <c r="A28" s="313"/>
      <c r="B28" s="291"/>
      <c r="C28" s="224"/>
      <c r="D28" s="113"/>
      <c r="E28" s="113"/>
      <c r="F28" s="123"/>
      <c r="G28" s="114">
        <f t="shared" si="9"/>
        <v>0</v>
      </c>
      <c r="H28" s="115"/>
      <c r="I28" s="116"/>
      <c r="J28" s="117"/>
      <c r="K28" s="193">
        <f t="shared" si="10"/>
        <v>0</v>
      </c>
      <c r="L28" s="20">
        <f t="shared" si="2"/>
        <v>0</v>
      </c>
      <c r="M28" s="42" t="str">
        <f t="shared" si="3"/>
        <v>CORRECTO</v>
      </c>
      <c r="N28" s="14"/>
      <c r="O28" s="14"/>
      <c r="P28" s="14"/>
      <c r="Q28" s="14"/>
      <c r="R28" s="14"/>
      <c r="S28" s="14"/>
      <c r="T28" s="14"/>
      <c r="U28" s="14"/>
      <c r="V28" s="14"/>
      <c r="W28" s="14"/>
      <c r="X28" s="14"/>
      <c r="Y28" s="14"/>
      <c r="Z28" s="14"/>
    </row>
    <row r="29" spans="1:26" ht="11.25" customHeight="1">
      <c r="A29" s="313"/>
      <c r="B29" s="291"/>
      <c r="C29" s="224"/>
      <c r="D29" s="113"/>
      <c r="E29" s="113"/>
      <c r="F29" s="123"/>
      <c r="G29" s="114">
        <f t="shared" si="9"/>
        <v>0</v>
      </c>
      <c r="H29" s="115"/>
      <c r="I29" s="116"/>
      <c r="J29" s="117"/>
      <c r="K29" s="193">
        <f t="shared" si="10"/>
        <v>0</v>
      </c>
      <c r="L29" s="20">
        <f t="shared" si="2"/>
        <v>0</v>
      </c>
      <c r="M29" s="42" t="str">
        <f t="shared" si="3"/>
        <v>CORRECTO</v>
      </c>
      <c r="N29" s="14"/>
      <c r="O29" s="14"/>
      <c r="P29" s="14"/>
      <c r="Q29" s="14"/>
      <c r="R29" s="14"/>
      <c r="S29" s="14"/>
      <c r="T29" s="14"/>
      <c r="U29" s="14"/>
      <c r="V29" s="14"/>
      <c r="W29" s="14"/>
      <c r="X29" s="14"/>
      <c r="Y29" s="14"/>
      <c r="Z29" s="14"/>
    </row>
    <row r="30" spans="1:26" ht="12" customHeight="1">
      <c r="A30" s="313"/>
      <c r="B30" s="291"/>
      <c r="C30" s="225"/>
      <c r="D30" s="113"/>
      <c r="E30" s="113"/>
      <c r="F30" s="123"/>
      <c r="G30" s="114">
        <f t="shared" si="9"/>
        <v>0</v>
      </c>
      <c r="H30" s="115"/>
      <c r="I30" s="116"/>
      <c r="J30" s="117"/>
      <c r="K30" s="193">
        <f t="shared" si="10"/>
        <v>0</v>
      </c>
      <c r="L30" s="20">
        <f t="shared" si="2"/>
        <v>0</v>
      </c>
      <c r="M30" s="42" t="str">
        <f t="shared" si="3"/>
        <v>CORRECTO</v>
      </c>
      <c r="N30" s="14"/>
      <c r="O30" s="14"/>
      <c r="P30" s="14"/>
      <c r="Q30" s="14"/>
      <c r="R30" s="14"/>
      <c r="S30" s="14"/>
      <c r="T30" s="14"/>
      <c r="U30" s="14"/>
      <c r="V30" s="14"/>
      <c r="W30" s="14"/>
      <c r="X30" s="14"/>
      <c r="Y30" s="14"/>
      <c r="Z30" s="14"/>
    </row>
    <row r="31" spans="1:26" ht="12" customHeight="1">
      <c r="A31" s="313"/>
      <c r="B31" s="403"/>
      <c r="C31" s="224"/>
      <c r="D31" s="113"/>
      <c r="E31" s="113"/>
      <c r="F31" s="123"/>
      <c r="G31" s="114">
        <f t="shared" si="9"/>
        <v>0</v>
      </c>
      <c r="H31" s="115"/>
      <c r="I31" s="116"/>
      <c r="J31" s="117"/>
      <c r="K31" s="193">
        <f t="shared" si="10"/>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05"/>
      <c r="B32" s="194" t="s">
        <v>80</v>
      </c>
      <c r="C32" s="226"/>
      <c r="D32" s="195"/>
      <c r="E32" s="195"/>
      <c r="F32" s="207">
        <f t="shared" ref="F32:H32" si="11">SUM(F24:F31)</f>
        <v>0</v>
      </c>
      <c r="G32" s="206">
        <f t="shared" si="11"/>
        <v>0</v>
      </c>
      <c r="H32" s="436">
        <f t="shared" si="11"/>
        <v>0</v>
      </c>
      <c r="I32" s="413"/>
      <c r="J32" s="412">
        <f>SUM(J24:J31)</f>
        <v>0</v>
      </c>
      <c r="K32" s="437"/>
      <c r="L32" s="20">
        <f t="shared" si="2"/>
        <v>0</v>
      </c>
      <c r="M32" s="42" t="str">
        <f t="shared" si="3"/>
        <v>CORRECTO</v>
      </c>
      <c r="N32" s="14"/>
      <c r="O32" s="14"/>
      <c r="P32" s="14"/>
      <c r="Q32" s="14"/>
      <c r="R32" s="14"/>
      <c r="S32" s="14"/>
      <c r="T32" s="14"/>
      <c r="U32" s="14"/>
      <c r="V32" s="14"/>
      <c r="W32" s="14"/>
      <c r="X32" s="14"/>
      <c r="Y32" s="14"/>
      <c r="Z32" s="14"/>
    </row>
    <row r="33" spans="1:26" ht="12.75" customHeight="1">
      <c r="A33" s="401">
        <v>4</v>
      </c>
      <c r="B33" s="402" t="str">
        <f>Resultados!B12</f>
        <v>A4</v>
      </c>
      <c r="C33" s="229"/>
      <c r="D33" s="130"/>
      <c r="E33" s="130"/>
      <c r="F33" s="131"/>
      <c r="G33" s="126">
        <f t="shared" ref="G33:G40" si="12">+F33*E33</f>
        <v>0</v>
      </c>
      <c r="H33" s="132"/>
      <c r="I33" s="133"/>
      <c r="J33" s="134"/>
      <c r="K33" s="230">
        <f t="shared" ref="K33:K40" si="13">+I33</f>
        <v>0</v>
      </c>
      <c r="L33" s="20">
        <f t="shared" si="2"/>
        <v>0</v>
      </c>
      <c r="M33" s="42" t="str">
        <f t="shared" si="3"/>
        <v>CORRECTO</v>
      </c>
      <c r="N33" s="14"/>
      <c r="O33" s="14"/>
      <c r="P33" s="14"/>
      <c r="Q33" s="14"/>
      <c r="R33" s="14"/>
      <c r="S33" s="14"/>
      <c r="T33" s="14"/>
      <c r="U33" s="14"/>
      <c r="V33" s="14"/>
      <c r="W33" s="14"/>
      <c r="X33" s="14"/>
      <c r="Y33" s="14"/>
      <c r="Z33" s="14"/>
    </row>
    <row r="34" spans="1:26" ht="12" customHeight="1">
      <c r="A34" s="396"/>
      <c r="B34" s="291"/>
      <c r="C34" s="227"/>
      <c r="D34" s="124"/>
      <c r="E34" s="124"/>
      <c r="F34" s="125"/>
      <c r="G34" s="114">
        <f t="shared" si="12"/>
        <v>0</v>
      </c>
      <c r="H34" s="127"/>
      <c r="I34" s="128"/>
      <c r="J34" s="129"/>
      <c r="K34" s="215">
        <f t="shared" si="13"/>
        <v>0</v>
      </c>
      <c r="L34" s="20">
        <f t="shared" si="2"/>
        <v>0</v>
      </c>
      <c r="M34" s="42" t="str">
        <f t="shared" si="3"/>
        <v>CORRECTO</v>
      </c>
      <c r="N34" s="14"/>
      <c r="O34" s="14"/>
      <c r="P34" s="14"/>
      <c r="Q34" s="14"/>
      <c r="R34" s="14"/>
      <c r="S34" s="14"/>
      <c r="T34" s="14"/>
      <c r="U34" s="14"/>
      <c r="V34" s="14"/>
      <c r="W34" s="14"/>
      <c r="X34" s="14"/>
      <c r="Y34" s="14"/>
      <c r="Z34" s="14"/>
    </row>
    <row r="35" spans="1:26" ht="12" customHeight="1">
      <c r="A35" s="396"/>
      <c r="B35" s="291"/>
      <c r="C35" s="224"/>
      <c r="D35" s="113"/>
      <c r="E35" s="113"/>
      <c r="F35" s="123"/>
      <c r="G35" s="114">
        <f t="shared" si="12"/>
        <v>0</v>
      </c>
      <c r="H35" s="115"/>
      <c r="I35" s="116"/>
      <c r="J35" s="117"/>
      <c r="K35" s="193">
        <f t="shared" si="13"/>
        <v>0</v>
      </c>
      <c r="L35" s="20">
        <f t="shared" si="2"/>
        <v>0</v>
      </c>
      <c r="M35" s="42" t="str">
        <f t="shared" si="3"/>
        <v>CORRECTO</v>
      </c>
      <c r="N35" s="14"/>
      <c r="O35" s="14"/>
      <c r="P35" s="14"/>
      <c r="Q35" s="14"/>
      <c r="R35" s="14"/>
      <c r="S35" s="14"/>
      <c r="T35" s="14"/>
      <c r="U35" s="14"/>
      <c r="V35" s="14"/>
      <c r="W35" s="14"/>
      <c r="X35" s="14"/>
      <c r="Y35" s="14"/>
      <c r="Z35" s="14"/>
    </row>
    <row r="36" spans="1:26" ht="12" customHeight="1">
      <c r="A36" s="396"/>
      <c r="B36" s="291"/>
      <c r="C36" s="224"/>
      <c r="D36" s="113"/>
      <c r="E36" s="113"/>
      <c r="F36" s="123"/>
      <c r="G36" s="114">
        <f t="shared" si="12"/>
        <v>0</v>
      </c>
      <c r="H36" s="115"/>
      <c r="I36" s="116"/>
      <c r="J36" s="117"/>
      <c r="K36" s="193">
        <f t="shared" si="13"/>
        <v>0</v>
      </c>
      <c r="L36" s="20">
        <f t="shared" si="2"/>
        <v>0</v>
      </c>
      <c r="M36" s="42" t="str">
        <f t="shared" si="3"/>
        <v>CORRECTO</v>
      </c>
      <c r="N36" s="14"/>
      <c r="O36" s="14"/>
      <c r="P36" s="14"/>
      <c r="Q36" s="14"/>
      <c r="R36" s="14"/>
      <c r="S36" s="14"/>
      <c r="T36" s="14"/>
      <c r="U36" s="14"/>
      <c r="V36" s="14"/>
      <c r="W36" s="14"/>
      <c r="X36" s="14"/>
      <c r="Y36" s="14"/>
      <c r="Z36" s="14"/>
    </row>
    <row r="37" spans="1:26" ht="12" customHeight="1">
      <c r="A37" s="396"/>
      <c r="B37" s="291"/>
      <c r="C37" s="224"/>
      <c r="D37" s="113"/>
      <c r="E37" s="113"/>
      <c r="F37" s="123"/>
      <c r="G37" s="114">
        <f t="shared" si="12"/>
        <v>0</v>
      </c>
      <c r="H37" s="115"/>
      <c r="I37" s="116"/>
      <c r="J37" s="117"/>
      <c r="K37" s="193">
        <f t="shared" si="13"/>
        <v>0</v>
      </c>
      <c r="L37" s="20">
        <f t="shared" si="2"/>
        <v>0</v>
      </c>
      <c r="M37" s="42" t="str">
        <f t="shared" si="3"/>
        <v>CORRECTO</v>
      </c>
      <c r="N37" s="14"/>
      <c r="O37" s="14"/>
      <c r="P37" s="14"/>
      <c r="Q37" s="14"/>
      <c r="R37" s="14"/>
      <c r="S37" s="14"/>
      <c r="T37" s="14"/>
      <c r="U37" s="14"/>
      <c r="V37" s="14"/>
      <c r="W37" s="14"/>
      <c r="X37" s="14"/>
      <c r="Y37" s="14"/>
      <c r="Z37" s="14"/>
    </row>
    <row r="38" spans="1:26" ht="12" customHeight="1">
      <c r="A38" s="396"/>
      <c r="B38" s="291"/>
      <c r="C38" s="224"/>
      <c r="D38" s="113"/>
      <c r="E38" s="113"/>
      <c r="F38" s="123"/>
      <c r="G38" s="114">
        <f t="shared" si="12"/>
        <v>0</v>
      </c>
      <c r="H38" s="115"/>
      <c r="I38" s="116"/>
      <c r="J38" s="117"/>
      <c r="K38" s="193">
        <f t="shared" si="13"/>
        <v>0</v>
      </c>
      <c r="L38" s="20">
        <f t="shared" si="2"/>
        <v>0</v>
      </c>
      <c r="M38" s="42" t="str">
        <f t="shared" si="3"/>
        <v>CORRECTO</v>
      </c>
      <c r="N38" s="14"/>
      <c r="O38" s="14"/>
      <c r="P38" s="14"/>
      <c r="Q38" s="14"/>
      <c r="R38" s="14"/>
      <c r="S38" s="14"/>
      <c r="T38" s="14"/>
      <c r="U38" s="14"/>
      <c r="V38" s="14"/>
      <c r="W38" s="14"/>
      <c r="X38" s="14"/>
      <c r="Y38" s="14"/>
      <c r="Z38" s="14"/>
    </row>
    <row r="39" spans="1:26" ht="12" customHeight="1">
      <c r="A39" s="396"/>
      <c r="B39" s="291"/>
      <c r="C39" s="225"/>
      <c r="D39" s="113"/>
      <c r="E39" s="113"/>
      <c r="F39" s="123"/>
      <c r="G39" s="114">
        <f t="shared" si="12"/>
        <v>0</v>
      </c>
      <c r="H39" s="115"/>
      <c r="I39" s="116"/>
      <c r="J39" s="117"/>
      <c r="K39" s="193">
        <f t="shared" si="13"/>
        <v>0</v>
      </c>
      <c r="L39" s="20">
        <f t="shared" si="2"/>
        <v>0</v>
      </c>
      <c r="M39" s="42" t="str">
        <f t="shared" si="3"/>
        <v>CORRECTO</v>
      </c>
      <c r="N39" s="14"/>
      <c r="O39" s="14"/>
      <c r="P39" s="14"/>
      <c r="Q39" s="14"/>
      <c r="R39" s="14"/>
      <c r="S39" s="14"/>
      <c r="T39" s="14"/>
      <c r="U39" s="14"/>
      <c r="V39" s="14"/>
      <c r="W39" s="14"/>
      <c r="X39" s="14"/>
      <c r="Y39" s="14"/>
      <c r="Z39" s="14"/>
    </row>
    <row r="40" spans="1:26" ht="12" customHeight="1">
      <c r="A40" s="396"/>
      <c r="B40" s="403"/>
      <c r="C40" s="231"/>
      <c r="D40" s="113"/>
      <c r="E40" s="113"/>
      <c r="F40" s="123"/>
      <c r="G40" s="114">
        <f t="shared" si="12"/>
        <v>0</v>
      </c>
      <c r="H40" s="115"/>
      <c r="I40" s="116"/>
      <c r="J40" s="117"/>
      <c r="K40" s="193">
        <f t="shared" si="13"/>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396"/>
      <c r="B41" s="182" t="s">
        <v>80</v>
      </c>
      <c r="C41" s="232"/>
      <c r="D41" s="208"/>
      <c r="E41" s="183"/>
      <c r="F41" s="184">
        <f>SUM(F33:F40)</f>
        <v>0</v>
      </c>
      <c r="G41" s="185">
        <f t="shared" ref="G41:H41" si="14">SUM(G33:G40)</f>
        <v>0</v>
      </c>
      <c r="H41" s="432">
        <f t="shared" si="14"/>
        <v>0</v>
      </c>
      <c r="I41" s="433"/>
      <c r="J41" s="434">
        <f>SUM(J33:J40)</f>
        <v>0</v>
      </c>
      <c r="K41" s="435"/>
      <c r="L41" s="20">
        <f t="shared" si="2"/>
        <v>0</v>
      </c>
      <c r="M41" s="42" t="str">
        <f t="shared" si="3"/>
        <v>CORRECTO</v>
      </c>
      <c r="N41" s="14"/>
      <c r="O41" s="14"/>
      <c r="P41" s="14"/>
      <c r="Q41" s="14"/>
      <c r="R41" s="14"/>
      <c r="S41" s="14"/>
      <c r="T41" s="14"/>
      <c r="U41" s="14"/>
      <c r="V41" s="14"/>
      <c r="W41" s="14"/>
      <c r="X41" s="14"/>
      <c r="Y41" s="14"/>
      <c r="Z41" s="14"/>
    </row>
    <row r="42" spans="1:26" ht="12.75" customHeight="1">
      <c r="A42" s="404">
        <v>5</v>
      </c>
      <c r="B42" s="408" t="str">
        <f>Resultados!B14</f>
        <v>A5</v>
      </c>
      <c r="C42" s="233"/>
      <c r="D42" s="209"/>
      <c r="E42" s="209">
        <v>1</v>
      </c>
      <c r="F42" s="210">
        <v>1</v>
      </c>
      <c r="G42" s="188">
        <f t="shared" ref="G42:G49" si="15">+F42*E42</f>
        <v>1</v>
      </c>
      <c r="H42" s="211">
        <v>1</v>
      </c>
      <c r="I42" s="212" t="s">
        <v>257</v>
      </c>
      <c r="J42" s="213"/>
      <c r="K42" s="214" t="str">
        <f t="shared" ref="K42:K49" si="16">+I42</f>
        <v>COED</v>
      </c>
      <c r="L42" s="20">
        <f t="shared" ref="L42:L50" si="17">+J42+H42</f>
        <v>1</v>
      </c>
      <c r="M42" s="42" t="str">
        <f t="shared" ref="M42:M50" si="18">IF(G42=L42,"CORRECTO","ERROR")</f>
        <v>CORRECTO</v>
      </c>
      <c r="N42" s="14"/>
      <c r="O42" s="14"/>
      <c r="P42" s="14"/>
      <c r="Q42" s="14"/>
      <c r="R42" s="14"/>
      <c r="S42" s="14"/>
      <c r="T42" s="14"/>
      <c r="U42" s="14"/>
      <c r="V42" s="14"/>
      <c r="W42" s="14"/>
      <c r="X42" s="14"/>
      <c r="Y42" s="14"/>
      <c r="Z42" s="14"/>
    </row>
    <row r="43" spans="1:26" ht="12" customHeight="1">
      <c r="A43" s="313"/>
      <c r="B43" s="291"/>
      <c r="C43" s="227"/>
      <c r="D43" s="124"/>
      <c r="E43" s="124">
        <v>1</v>
      </c>
      <c r="F43" s="125">
        <v>2</v>
      </c>
      <c r="G43" s="114">
        <f t="shared" si="15"/>
        <v>2</v>
      </c>
      <c r="H43" s="127"/>
      <c r="I43" s="128" t="s">
        <v>256</v>
      </c>
      <c r="J43" s="129">
        <v>2</v>
      </c>
      <c r="K43" s="215" t="str">
        <f t="shared" si="16"/>
        <v>HNED</v>
      </c>
      <c r="L43" s="20">
        <f t="shared" si="17"/>
        <v>2</v>
      </c>
      <c r="M43" s="42" t="str">
        <f t="shared" si="18"/>
        <v>CORRECTO</v>
      </c>
      <c r="N43" s="14"/>
      <c r="O43" s="14"/>
      <c r="P43" s="14"/>
      <c r="Q43" s="14"/>
      <c r="R43" s="14"/>
      <c r="S43" s="14"/>
      <c r="T43" s="14"/>
      <c r="U43" s="14"/>
      <c r="V43" s="14"/>
      <c r="W43" s="14"/>
      <c r="X43" s="14"/>
      <c r="Y43" s="14"/>
      <c r="Z43" s="14"/>
    </row>
    <row r="44" spans="1:26" ht="12" customHeight="1">
      <c r="A44" s="313"/>
      <c r="B44" s="291"/>
      <c r="C44" s="224"/>
      <c r="D44" s="113"/>
      <c r="E44" s="113">
        <v>1</v>
      </c>
      <c r="F44" s="123">
        <v>3</v>
      </c>
      <c r="G44" s="114">
        <f t="shared" si="15"/>
        <v>3</v>
      </c>
      <c r="H44" s="115">
        <v>3</v>
      </c>
      <c r="I44" s="116" t="s">
        <v>256</v>
      </c>
      <c r="J44" s="117"/>
      <c r="K44" s="193" t="str">
        <f t="shared" si="16"/>
        <v>HNED</v>
      </c>
      <c r="L44" s="20">
        <f t="shared" si="17"/>
        <v>3</v>
      </c>
      <c r="M44" s="42" t="str">
        <f t="shared" si="18"/>
        <v>CORRECTO</v>
      </c>
      <c r="N44" s="14"/>
      <c r="O44" s="14"/>
      <c r="P44" s="14"/>
      <c r="Q44" s="14"/>
      <c r="R44" s="14"/>
      <c r="S44" s="14"/>
      <c r="T44" s="14"/>
      <c r="U44" s="14"/>
      <c r="V44" s="14"/>
      <c r="W44" s="14"/>
      <c r="X44" s="14"/>
      <c r="Y44" s="14"/>
      <c r="Z44" s="14"/>
    </row>
    <row r="45" spans="1:26" ht="12" customHeight="1">
      <c r="A45" s="313"/>
      <c r="B45" s="291"/>
      <c r="C45" s="224"/>
      <c r="D45" s="113"/>
      <c r="E45" s="113">
        <v>1</v>
      </c>
      <c r="F45" s="123">
        <v>5</v>
      </c>
      <c r="G45" s="114">
        <f t="shared" si="15"/>
        <v>5</v>
      </c>
      <c r="H45" s="115"/>
      <c r="I45" s="116" t="s">
        <v>257</v>
      </c>
      <c r="J45" s="117">
        <v>5</v>
      </c>
      <c r="K45" s="193" t="str">
        <f t="shared" si="16"/>
        <v>COED</v>
      </c>
      <c r="L45" s="20">
        <f t="shared" si="17"/>
        <v>5</v>
      </c>
      <c r="M45" s="42" t="str">
        <f t="shared" si="18"/>
        <v>CORRECTO</v>
      </c>
      <c r="N45" s="14"/>
      <c r="O45" s="14"/>
      <c r="P45" s="14"/>
      <c r="Q45" s="14"/>
      <c r="R45" s="14"/>
      <c r="S45" s="14"/>
      <c r="T45" s="14"/>
      <c r="U45" s="14"/>
      <c r="V45" s="14"/>
      <c r="W45" s="14"/>
      <c r="X45" s="14"/>
      <c r="Y45" s="14"/>
      <c r="Z45" s="14"/>
    </row>
    <row r="46" spans="1:26" ht="12" customHeight="1">
      <c r="A46" s="313"/>
      <c r="B46" s="291"/>
      <c r="C46" s="224"/>
      <c r="D46" s="113"/>
      <c r="E46" s="113">
        <v>1</v>
      </c>
      <c r="F46" s="123">
        <v>6</v>
      </c>
      <c r="G46" s="114">
        <f t="shared" si="15"/>
        <v>6</v>
      </c>
      <c r="H46" s="115">
        <v>6</v>
      </c>
      <c r="I46" s="116" t="s">
        <v>257</v>
      </c>
      <c r="J46" s="117"/>
      <c r="K46" s="193" t="str">
        <f t="shared" si="16"/>
        <v>COED</v>
      </c>
      <c r="L46" s="20">
        <f t="shared" si="17"/>
        <v>6</v>
      </c>
      <c r="M46" s="42" t="str">
        <f t="shared" si="18"/>
        <v>CORRECTO</v>
      </c>
      <c r="N46" s="14"/>
      <c r="O46" s="14"/>
      <c r="P46" s="14"/>
      <c r="Q46" s="14"/>
      <c r="R46" s="14"/>
      <c r="S46" s="14"/>
      <c r="T46" s="14"/>
      <c r="U46" s="14"/>
      <c r="V46" s="14"/>
      <c r="W46" s="14"/>
      <c r="X46" s="14"/>
      <c r="Y46" s="14"/>
      <c r="Z46" s="14"/>
    </row>
    <row r="47" spans="1:26" ht="12" customHeight="1">
      <c r="A47" s="313"/>
      <c r="B47" s="291"/>
      <c r="C47" s="224"/>
      <c r="D47" s="113"/>
      <c r="E47" s="113">
        <v>1</v>
      </c>
      <c r="F47" s="123">
        <v>7</v>
      </c>
      <c r="G47" s="114">
        <f t="shared" si="15"/>
        <v>7</v>
      </c>
      <c r="H47" s="115"/>
      <c r="I47" s="116" t="s">
        <v>257</v>
      </c>
      <c r="J47" s="117">
        <v>7</v>
      </c>
      <c r="K47" s="193" t="str">
        <f t="shared" si="16"/>
        <v>COED</v>
      </c>
      <c r="L47" s="20">
        <f t="shared" si="17"/>
        <v>7</v>
      </c>
      <c r="M47" s="42" t="str">
        <f t="shared" si="18"/>
        <v>CORRECTO</v>
      </c>
      <c r="N47" s="14"/>
      <c r="O47" s="14"/>
      <c r="P47" s="14"/>
      <c r="Q47" s="14"/>
      <c r="R47" s="14"/>
      <c r="S47" s="14"/>
      <c r="T47" s="14"/>
      <c r="U47" s="14"/>
      <c r="V47" s="14"/>
      <c r="W47" s="14"/>
      <c r="X47" s="14"/>
      <c r="Y47" s="14"/>
      <c r="Z47" s="14"/>
    </row>
    <row r="48" spans="1:26" ht="12" customHeight="1">
      <c r="A48" s="313"/>
      <c r="B48" s="291"/>
      <c r="C48" s="225"/>
      <c r="D48" s="113"/>
      <c r="E48" s="113">
        <v>1</v>
      </c>
      <c r="F48" s="123">
        <v>8</v>
      </c>
      <c r="G48" s="114">
        <f t="shared" si="15"/>
        <v>8</v>
      </c>
      <c r="H48" s="115">
        <v>8</v>
      </c>
      <c r="I48" s="116" t="s">
        <v>257</v>
      </c>
      <c r="J48" s="117"/>
      <c r="K48" s="193" t="str">
        <f t="shared" si="16"/>
        <v>COED</v>
      </c>
      <c r="L48" s="20">
        <f t="shared" si="17"/>
        <v>8</v>
      </c>
      <c r="M48" s="42" t="str">
        <f t="shared" si="18"/>
        <v>CORRECTO</v>
      </c>
      <c r="N48" s="14"/>
      <c r="O48" s="14"/>
      <c r="P48" s="14"/>
      <c r="Q48" s="14"/>
      <c r="R48" s="14"/>
      <c r="S48" s="14"/>
      <c r="T48" s="14"/>
      <c r="U48" s="14"/>
      <c r="V48" s="14"/>
      <c r="W48" s="14"/>
      <c r="X48" s="14"/>
      <c r="Y48" s="14"/>
      <c r="Z48" s="14"/>
    </row>
    <row r="49" spans="1:26" ht="12" customHeight="1">
      <c r="A49" s="313"/>
      <c r="B49" s="403"/>
      <c r="C49" s="224"/>
      <c r="D49" s="113"/>
      <c r="E49" s="113">
        <v>1</v>
      </c>
      <c r="F49" s="123">
        <v>9</v>
      </c>
      <c r="G49" s="114">
        <f t="shared" si="15"/>
        <v>9</v>
      </c>
      <c r="H49" s="115"/>
      <c r="I49" s="116" t="s">
        <v>79</v>
      </c>
      <c r="J49" s="117">
        <v>9</v>
      </c>
      <c r="K49" s="193" t="str">
        <f t="shared" si="16"/>
        <v>ADM</v>
      </c>
      <c r="L49" s="20">
        <f t="shared" si="17"/>
        <v>9</v>
      </c>
      <c r="M49" s="42" t="str">
        <f t="shared" si="18"/>
        <v>CORRECTO</v>
      </c>
      <c r="N49" s="14"/>
      <c r="O49" s="14"/>
      <c r="P49" s="14"/>
      <c r="Q49" s="14"/>
      <c r="R49" s="14"/>
      <c r="S49" s="14"/>
      <c r="T49" s="14"/>
      <c r="U49" s="14"/>
      <c r="V49" s="14"/>
      <c r="W49" s="14"/>
      <c r="X49" s="14"/>
      <c r="Y49" s="14"/>
      <c r="Z49" s="14"/>
    </row>
    <row r="50" spans="1:26" ht="12" customHeight="1" thickBot="1">
      <c r="A50" s="405"/>
      <c r="B50" s="194" t="s">
        <v>80</v>
      </c>
      <c r="C50" s="226"/>
      <c r="D50" s="195"/>
      <c r="E50" s="195"/>
      <c r="F50" s="196"/>
      <c r="G50" s="197">
        <f t="shared" ref="G50:H50" si="19">SUM(G42:G49)</f>
        <v>41</v>
      </c>
      <c r="H50" s="412">
        <f t="shared" si="19"/>
        <v>18</v>
      </c>
      <c r="I50" s="413"/>
      <c r="J50" s="412">
        <f>SUM(J42:J49)</f>
        <v>23</v>
      </c>
      <c r="K50" s="437"/>
      <c r="L50" s="20">
        <f t="shared" si="17"/>
        <v>41</v>
      </c>
      <c r="M50" s="42" t="str">
        <f t="shared" si="18"/>
        <v>CORRECTO</v>
      </c>
      <c r="N50" s="14"/>
      <c r="O50" s="14"/>
      <c r="P50" s="14"/>
      <c r="Q50" s="14"/>
      <c r="R50" s="14"/>
      <c r="S50" s="14"/>
      <c r="T50" s="14"/>
      <c r="U50" s="14"/>
      <c r="V50" s="14"/>
      <c r="W50" s="14"/>
      <c r="X50" s="14"/>
      <c r="Y50" s="14"/>
      <c r="Z50" s="14"/>
    </row>
    <row r="51" spans="1:26" ht="42" customHeight="1" thickBot="1">
      <c r="A51" s="406" t="s">
        <v>81</v>
      </c>
      <c r="B51" s="407"/>
      <c r="C51" s="414" t="str">
        <f>Resultados!A6</f>
        <v>RESULTADO 1 EDUCACION AMBIENTAL</v>
      </c>
      <c r="D51" s="407"/>
      <c r="E51" s="407"/>
      <c r="F51" s="415">
        <f>SUM(G41,G32,G23,G14,G50)</f>
        <v>965041</v>
      </c>
      <c r="G51" s="410"/>
      <c r="H51" s="438">
        <f>SUM(H41,H32,H23,H14,H50)</f>
        <v>600018</v>
      </c>
      <c r="I51" s="439"/>
      <c r="J51" s="438">
        <f>SUM(J41,J32,J23,J14,J50)</f>
        <v>365023</v>
      </c>
      <c r="K51" s="440"/>
      <c r="L51" s="20">
        <f t="shared" si="2"/>
        <v>965041</v>
      </c>
      <c r="M51" s="42" t="str">
        <f>IF(F51=L51,"CORRECTO","ERROR")</f>
        <v>CORRECTO</v>
      </c>
      <c r="N51" s="14"/>
      <c r="O51" s="14"/>
      <c r="P51" s="14"/>
      <c r="Q51" s="14"/>
      <c r="R51" s="14"/>
      <c r="S51" s="14"/>
      <c r="T51" s="14"/>
      <c r="U51" s="14"/>
      <c r="V51" s="14"/>
      <c r="W51" s="14"/>
      <c r="X51" s="14"/>
      <c r="Y51" s="14"/>
      <c r="Z51" s="14"/>
    </row>
    <row r="52" spans="1:26" ht="12" customHeight="1">
      <c r="A52" s="401">
        <v>5</v>
      </c>
      <c r="B52" s="402" t="str">
        <f>Resultados!B19</f>
        <v>Aislamiento de 2 km de bosque</v>
      </c>
      <c r="C52" s="227" t="s">
        <v>82</v>
      </c>
      <c r="D52" s="124" t="s">
        <v>83</v>
      </c>
      <c r="E52" s="124">
        <v>2</v>
      </c>
      <c r="F52" s="125">
        <v>8469781</v>
      </c>
      <c r="G52" s="126">
        <f t="shared" ref="G52:G60" si="20">+F52*E52</f>
        <v>16939562</v>
      </c>
      <c r="H52" s="127">
        <v>15000000</v>
      </c>
      <c r="I52" s="128" t="s">
        <v>84</v>
      </c>
      <c r="J52" s="129">
        <f>+G52-H52</f>
        <v>1939562</v>
      </c>
      <c r="K52" s="234" t="str">
        <f t="shared" ref="K52:K60" si="21">I52</f>
        <v>COIT</v>
      </c>
      <c r="L52" s="20">
        <f t="shared" si="2"/>
        <v>16939562</v>
      </c>
      <c r="M52" s="42" t="str">
        <f t="shared" ref="M52:M64" si="22">IF(G52=L52,"CORRECTO","ERROR")</f>
        <v>CORRECTO</v>
      </c>
      <c r="N52" s="14"/>
      <c r="O52" s="14"/>
      <c r="P52" s="14"/>
      <c r="Q52" s="14"/>
      <c r="R52" s="14"/>
      <c r="S52" s="14"/>
      <c r="T52" s="14"/>
      <c r="U52" s="14"/>
      <c r="V52" s="14"/>
      <c r="W52" s="14"/>
      <c r="X52" s="14"/>
      <c r="Y52" s="14"/>
      <c r="Z52" s="14"/>
    </row>
    <row r="53" spans="1:26" ht="12" customHeight="1">
      <c r="A53" s="396"/>
      <c r="B53" s="291"/>
      <c r="C53" s="224" t="s">
        <v>85</v>
      </c>
      <c r="D53" s="113" t="s">
        <v>69</v>
      </c>
      <c r="E53" s="113">
        <v>2</v>
      </c>
      <c r="F53" s="123">
        <v>11248208</v>
      </c>
      <c r="G53" s="114">
        <f t="shared" si="20"/>
        <v>22496416</v>
      </c>
      <c r="H53" s="115">
        <v>18000000</v>
      </c>
      <c r="I53" s="116" t="s">
        <v>84</v>
      </c>
      <c r="J53" s="117">
        <f>+G53-H53</f>
        <v>4496416</v>
      </c>
      <c r="K53" s="235" t="str">
        <f t="shared" si="21"/>
        <v>COIT</v>
      </c>
      <c r="L53" s="20">
        <f t="shared" si="2"/>
        <v>22496416</v>
      </c>
      <c r="M53" s="42" t="str">
        <f t="shared" si="22"/>
        <v>CORRECTO</v>
      </c>
      <c r="N53" s="14"/>
      <c r="O53" s="14"/>
      <c r="P53" s="14"/>
      <c r="Q53" s="14"/>
      <c r="R53" s="14"/>
      <c r="S53" s="14"/>
      <c r="T53" s="14"/>
      <c r="U53" s="14"/>
      <c r="V53" s="14"/>
      <c r="W53" s="14"/>
      <c r="X53" s="14"/>
      <c r="Y53" s="14"/>
      <c r="Z53" s="14"/>
    </row>
    <row r="54" spans="1:26" ht="12" customHeight="1">
      <c r="A54" s="396"/>
      <c r="B54" s="291"/>
      <c r="C54" s="224" t="s">
        <v>86</v>
      </c>
      <c r="D54" s="113" t="s">
        <v>69</v>
      </c>
      <c r="E54" s="113">
        <v>2</v>
      </c>
      <c r="F54" s="123">
        <v>423489</v>
      </c>
      <c r="G54" s="114">
        <f t="shared" si="20"/>
        <v>846978</v>
      </c>
      <c r="H54" s="115">
        <f>+G54</f>
        <v>846978</v>
      </c>
      <c r="I54" s="116" t="s">
        <v>84</v>
      </c>
      <c r="J54" s="117">
        <v>0</v>
      </c>
      <c r="K54" s="235" t="str">
        <f>I54</f>
        <v>COIT</v>
      </c>
      <c r="L54" s="20">
        <f t="shared" si="2"/>
        <v>846978</v>
      </c>
      <c r="M54" s="42" t="str">
        <f t="shared" si="22"/>
        <v>CORRECTO</v>
      </c>
      <c r="N54" s="14"/>
      <c r="O54" s="14"/>
      <c r="P54" s="14"/>
      <c r="Q54" s="14"/>
      <c r="R54" s="14"/>
      <c r="S54" s="14"/>
      <c r="T54" s="14"/>
      <c r="U54" s="14"/>
      <c r="V54" s="14"/>
      <c r="W54" s="14"/>
      <c r="X54" s="14"/>
      <c r="Y54" s="14"/>
      <c r="Z54" s="14"/>
    </row>
    <row r="55" spans="1:26" ht="12" customHeight="1">
      <c r="A55" s="396"/>
      <c r="B55" s="291"/>
      <c r="C55" s="224" t="s">
        <v>87</v>
      </c>
      <c r="D55" s="113" t="s">
        <v>75</v>
      </c>
      <c r="E55" s="113">
        <v>2</v>
      </c>
      <c r="F55" s="123">
        <v>2249642</v>
      </c>
      <c r="G55" s="114">
        <f t="shared" si="20"/>
        <v>4499284</v>
      </c>
      <c r="H55" s="115">
        <v>4153000</v>
      </c>
      <c r="I55" s="116" t="s">
        <v>84</v>
      </c>
      <c r="J55" s="117">
        <f>+G55-H55</f>
        <v>346284</v>
      </c>
      <c r="K55" s="235" t="str">
        <f t="shared" si="21"/>
        <v>COIT</v>
      </c>
      <c r="L55" s="20">
        <f t="shared" si="2"/>
        <v>4499284</v>
      </c>
      <c r="M55" s="42" t="str">
        <f t="shared" si="22"/>
        <v>CORRECTO</v>
      </c>
      <c r="N55" s="14"/>
      <c r="O55" s="14"/>
      <c r="P55" s="14"/>
      <c r="Q55" s="14"/>
      <c r="R55" s="14"/>
      <c r="S55" s="14"/>
      <c r="T55" s="14"/>
      <c r="U55" s="14"/>
      <c r="V55" s="14"/>
      <c r="W55" s="14"/>
      <c r="X55" s="14"/>
      <c r="Y55" s="14"/>
      <c r="Z55" s="14"/>
    </row>
    <row r="56" spans="1:26" ht="12" customHeight="1">
      <c r="A56" s="396"/>
      <c r="B56" s="291"/>
      <c r="C56" s="224" t="s">
        <v>258</v>
      </c>
      <c r="D56" s="113"/>
      <c r="E56" s="113">
        <v>2</v>
      </c>
      <c r="F56" s="123">
        <v>3358668</v>
      </c>
      <c r="G56" s="114">
        <f t="shared" si="20"/>
        <v>6717336</v>
      </c>
      <c r="H56" s="115"/>
      <c r="I56" s="116" t="s">
        <v>84</v>
      </c>
      <c r="J56" s="117">
        <f>+G56</f>
        <v>6717336</v>
      </c>
      <c r="K56" s="235" t="str">
        <f t="shared" si="21"/>
        <v>COIT</v>
      </c>
      <c r="L56" s="20">
        <f t="shared" si="2"/>
        <v>6717336</v>
      </c>
      <c r="M56" s="42" t="str">
        <f t="shared" si="22"/>
        <v>CORRECTO</v>
      </c>
      <c r="N56" s="14"/>
      <c r="O56" s="14"/>
      <c r="P56" s="14"/>
      <c r="Q56" s="14"/>
      <c r="R56" s="14"/>
      <c r="S56" s="14"/>
      <c r="T56" s="14"/>
      <c r="U56" s="14"/>
      <c r="V56" s="14"/>
      <c r="W56" s="14"/>
      <c r="X56" s="14"/>
      <c r="Y56" s="14"/>
      <c r="Z56" s="14"/>
    </row>
    <row r="57" spans="1:26" ht="12" customHeight="1">
      <c r="A57" s="396"/>
      <c r="B57" s="291"/>
      <c r="C57" s="224"/>
      <c r="D57" s="113"/>
      <c r="E57" s="113"/>
      <c r="F57" s="123"/>
      <c r="G57" s="114">
        <f t="shared" si="20"/>
        <v>0</v>
      </c>
      <c r="H57" s="115"/>
      <c r="I57" s="116" t="s">
        <v>84</v>
      </c>
      <c r="J57" s="117"/>
      <c r="K57" s="235" t="str">
        <f t="shared" si="21"/>
        <v>COIT</v>
      </c>
      <c r="L57" s="20">
        <f t="shared" si="2"/>
        <v>0</v>
      </c>
      <c r="M57" s="42" t="str">
        <f t="shared" si="22"/>
        <v>CORRECTO</v>
      </c>
      <c r="N57" s="14"/>
      <c r="O57" s="14"/>
      <c r="P57" s="14"/>
      <c r="Q57" s="14"/>
      <c r="R57" s="14"/>
      <c r="S57" s="14"/>
      <c r="T57" s="14"/>
      <c r="U57" s="14"/>
      <c r="V57" s="14"/>
      <c r="W57" s="14"/>
      <c r="X57" s="14"/>
      <c r="Y57" s="14"/>
      <c r="Z57" s="14"/>
    </row>
    <row r="58" spans="1:26" ht="12" customHeight="1">
      <c r="A58" s="396"/>
      <c r="B58" s="291"/>
      <c r="C58" s="224"/>
      <c r="D58" s="113"/>
      <c r="E58" s="113"/>
      <c r="F58" s="123"/>
      <c r="G58" s="114">
        <f t="shared" si="20"/>
        <v>0</v>
      </c>
      <c r="H58" s="115"/>
      <c r="I58" s="116" t="s">
        <v>84</v>
      </c>
      <c r="J58" s="117"/>
      <c r="K58" s="235" t="str">
        <f t="shared" si="21"/>
        <v>COIT</v>
      </c>
      <c r="L58" s="20">
        <f t="shared" si="2"/>
        <v>0</v>
      </c>
      <c r="M58" s="42" t="str">
        <f t="shared" si="22"/>
        <v>CORRECTO</v>
      </c>
      <c r="N58" s="14"/>
      <c r="O58" s="14"/>
      <c r="P58" s="14"/>
      <c r="Q58" s="14"/>
      <c r="R58" s="14"/>
      <c r="S58" s="14"/>
      <c r="T58" s="14"/>
      <c r="U58" s="14"/>
      <c r="V58" s="14"/>
      <c r="W58" s="14"/>
      <c r="X58" s="14"/>
      <c r="Y58" s="14"/>
      <c r="Z58" s="14"/>
    </row>
    <row r="59" spans="1:26" ht="12" customHeight="1">
      <c r="A59" s="396"/>
      <c r="B59" s="291"/>
      <c r="C59" s="224" t="s">
        <v>88</v>
      </c>
      <c r="D59" s="113" t="s">
        <v>259</v>
      </c>
      <c r="E59" s="113">
        <v>2</v>
      </c>
      <c r="F59" s="123">
        <v>1500000</v>
      </c>
      <c r="G59" s="114">
        <f t="shared" si="20"/>
        <v>3000000</v>
      </c>
      <c r="H59" s="115"/>
      <c r="I59" s="116" t="s">
        <v>89</v>
      </c>
      <c r="J59" s="117">
        <v>3000000</v>
      </c>
      <c r="K59" s="235" t="str">
        <f t="shared" si="21"/>
        <v>HNIT</v>
      </c>
      <c r="L59" s="20">
        <f t="shared" si="2"/>
        <v>3000000</v>
      </c>
      <c r="M59" s="42" t="str">
        <f t="shared" si="22"/>
        <v>CORRECTO</v>
      </c>
      <c r="N59" s="14"/>
      <c r="O59" s="14"/>
      <c r="P59" s="14"/>
      <c r="Q59" s="14"/>
      <c r="R59" s="14"/>
      <c r="S59" s="14"/>
      <c r="T59" s="14"/>
      <c r="U59" s="14"/>
      <c r="V59" s="14"/>
      <c r="W59" s="14"/>
      <c r="X59" s="14"/>
      <c r="Y59" s="14"/>
      <c r="Z59" s="14"/>
    </row>
    <row r="60" spans="1:26" ht="12" customHeight="1">
      <c r="A60" s="396"/>
      <c r="B60" s="403"/>
      <c r="C60" s="224" t="s">
        <v>78</v>
      </c>
      <c r="D60" s="113" t="s">
        <v>69</v>
      </c>
      <c r="E60" s="113">
        <v>1</v>
      </c>
      <c r="F60" s="123">
        <v>1500000</v>
      </c>
      <c r="G60" s="173">
        <f t="shared" si="20"/>
        <v>1500000</v>
      </c>
      <c r="H60" s="115"/>
      <c r="I60" s="116" t="s">
        <v>79</v>
      </c>
      <c r="J60" s="115">
        <v>1500000</v>
      </c>
      <c r="K60" s="235" t="str">
        <f t="shared" si="21"/>
        <v>ADM</v>
      </c>
      <c r="L60" s="20">
        <f t="shared" si="2"/>
        <v>1500000</v>
      </c>
      <c r="M60" s="42" t="str">
        <f t="shared" si="22"/>
        <v>CORRECTO</v>
      </c>
      <c r="N60" s="14"/>
      <c r="O60" s="14"/>
      <c r="P60" s="14"/>
      <c r="Q60" s="14"/>
      <c r="R60" s="14"/>
      <c r="S60" s="14"/>
      <c r="T60" s="14"/>
      <c r="U60" s="14"/>
      <c r="V60" s="14"/>
      <c r="W60" s="14"/>
      <c r="X60" s="14"/>
      <c r="Y60" s="14"/>
      <c r="Z60" s="14"/>
    </row>
    <row r="61" spans="1:26" ht="12" customHeight="1" thickBot="1">
      <c r="A61" s="396"/>
      <c r="B61" s="182" t="s">
        <v>80</v>
      </c>
      <c r="C61" s="228"/>
      <c r="D61" s="183"/>
      <c r="E61" s="183"/>
      <c r="F61" s="184">
        <f t="shared" ref="F61:H61" si="23">SUM(F52:F60)</f>
        <v>28749788</v>
      </c>
      <c r="G61" s="185">
        <f t="shared" si="23"/>
        <v>55999576</v>
      </c>
      <c r="H61" s="432">
        <f t="shared" si="23"/>
        <v>37999978</v>
      </c>
      <c r="I61" s="433"/>
      <c r="J61" s="434">
        <f>SUM(J52:J60)</f>
        <v>17999598</v>
      </c>
      <c r="K61" s="435"/>
      <c r="L61" s="20">
        <f t="shared" si="2"/>
        <v>55999576</v>
      </c>
      <c r="M61" s="42" t="str">
        <f t="shared" si="22"/>
        <v>CORRECTO</v>
      </c>
      <c r="N61" s="14"/>
      <c r="O61" s="14"/>
      <c r="P61" s="14"/>
      <c r="Q61" s="14"/>
      <c r="R61" s="14"/>
      <c r="S61" s="14"/>
      <c r="T61" s="14"/>
      <c r="U61" s="14"/>
      <c r="V61" s="14"/>
      <c r="W61" s="14"/>
      <c r="X61" s="14"/>
      <c r="Y61" s="14"/>
      <c r="Z61" s="14"/>
    </row>
    <row r="62" spans="1:26" ht="12" customHeight="1">
      <c r="A62" s="404">
        <v>6</v>
      </c>
      <c r="B62" s="408" t="str">
        <f>Resultados!B21</f>
        <v>A7</v>
      </c>
      <c r="C62" s="223"/>
      <c r="D62" s="186"/>
      <c r="E62" s="186"/>
      <c r="F62" s="187"/>
      <c r="G62" s="188">
        <f t="shared" ref="G62:G71" si="24">+F62*E62</f>
        <v>0</v>
      </c>
      <c r="H62" s="189"/>
      <c r="I62" s="190"/>
      <c r="J62" s="191"/>
      <c r="K62" s="192">
        <f t="shared" ref="K62:K71" si="25">I62</f>
        <v>0</v>
      </c>
      <c r="L62" s="20">
        <f t="shared" si="2"/>
        <v>0</v>
      </c>
      <c r="M62" s="42" t="str">
        <f t="shared" si="22"/>
        <v>CORRECTO</v>
      </c>
      <c r="N62" s="14"/>
      <c r="O62" s="14"/>
      <c r="P62" s="14"/>
      <c r="Q62" s="14"/>
      <c r="R62" s="14"/>
      <c r="S62" s="14"/>
      <c r="T62" s="14"/>
      <c r="U62" s="14"/>
      <c r="V62" s="14"/>
      <c r="W62" s="14"/>
      <c r="X62" s="14"/>
      <c r="Y62" s="14"/>
      <c r="Z62" s="14"/>
    </row>
    <row r="63" spans="1:26" ht="12" customHeight="1">
      <c r="A63" s="313"/>
      <c r="B63" s="291"/>
      <c r="C63" s="224"/>
      <c r="D63" s="113"/>
      <c r="E63" s="113"/>
      <c r="F63" s="123"/>
      <c r="G63" s="114">
        <f t="shared" si="24"/>
        <v>0</v>
      </c>
      <c r="H63" s="115"/>
      <c r="I63" s="116"/>
      <c r="J63" s="117"/>
      <c r="K63" s="193">
        <f t="shared" si="25"/>
        <v>0</v>
      </c>
      <c r="L63" s="20">
        <f t="shared" si="2"/>
        <v>0</v>
      </c>
      <c r="M63" s="42" t="str">
        <f t="shared" si="22"/>
        <v>CORRECTO</v>
      </c>
      <c r="N63" s="14"/>
      <c r="O63" s="14"/>
      <c r="P63" s="14"/>
      <c r="Q63" s="14"/>
      <c r="R63" s="14"/>
      <c r="S63" s="14"/>
      <c r="T63" s="14"/>
      <c r="U63" s="14"/>
      <c r="V63" s="14"/>
      <c r="W63" s="14"/>
      <c r="X63" s="14"/>
      <c r="Y63" s="14"/>
      <c r="Z63" s="14"/>
    </row>
    <row r="64" spans="1:26" ht="12" customHeight="1">
      <c r="A64" s="313"/>
      <c r="B64" s="291"/>
      <c r="C64" s="224"/>
      <c r="D64" s="113"/>
      <c r="E64" s="113"/>
      <c r="F64" s="123"/>
      <c r="G64" s="114">
        <f t="shared" si="24"/>
        <v>0</v>
      </c>
      <c r="H64" s="115"/>
      <c r="I64" s="116"/>
      <c r="J64" s="117"/>
      <c r="K64" s="193">
        <f t="shared" si="25"/>
        <v>0</v>
      </c>
      <c r="L64" s="20">
        <f t="shared" si="2"/>
        <v>0</v>
      </c>
      <c r="M64" s="42" t="str">
        <f t="shared" si="22"/>
        <v>CORRECTO</v>
      </c>
      <c r="N64" s="14"/>
      <c r="O64" s="14"/>
      <c r="P64" s="14"/>
      <c r="Q64" s="14"/>
      <c r="R64" s="14"/>
      <c r="S64" s="14"/>
      <c r="T64" s="14"/>
      <c r="U64" s="14"/>
      <c r="V64" s="14"/>
      <c r="W64" s="14"/>
      <c r="X64" s="14"/>
      <c r="Y64" s="14"/>
      <c r="Z64" s="14"/>
    </row>
    <row r="65" spans="1:26" ht="12" customHeight="1">
      <c r="A65" s="313"/>
      <c r="B65" s="291"/>
      <c r="C65" s="224"/>
      <c r="D65" s="113"/>
      <c r="E65" s="113"/>
      <c r="F65" s="123"/>
      <c r="G65" s="114">
        <f t="shared" si="24"/>
        <v>0</v>
      </c>
      <c r="H65" s="115"/>
      <c r="I65" s="116"/>
      <c r="J65" s="117"/>
      <c r="K65" s="193">
        <f t="shared" si="25"/>
        <v>0</v>
      </c>
      <c r="L65" s="20"/>
      <c r="M65" s="42"/>
      <c r="N65" s="14"/>
      <c r="O65" s="14"/>
      <c r="P65" s="14"/>
      <c r="Q65" s="14"/>
      <c r="R65" s="14"/>
      <c r="S65" s="14"/>
      <c r="T65" s="14"/>
      <c r="U65" s="14"/>
      <c r="V65" s="14"/>
      <c r="W65" s="14"/>
      <c r="X65" s="14"/>
      <c r="Y65" s="14"/>
      <c r="Z65" s="14"/>
    </row>
    <row r="66" spans="1:26" ht="12" customHeight="1">
      <c r="A66" s="313"/>
      <c r="B66" s="291"/>
      <c r="C66" s="224"/>
      <c r="D66" s="113"/>
      <c r="E66" s="113"/>
      <c r="F66" s="123"/>
      <c r="G66" s="114">
        <f t="shared" si="24"/>
        <v>0</v>
      </c>
      <c r="H66" s="115"/>
      <c r="I66" s="116"/>
      <c r="J66" s="117"/>
      <c r="K66" s="193">
        <f t="shared" si="25"/>
        <v>0</v>
      </c>
      <c r="L66" s="20">
        <f t="shared" ref="L66:L113" si="26">+J66+H66</f>
        <v>0</v>
      </c>
      <c r="M66" s="42" t="str">
        <f t="shared" ref="M66:M112" si="27">IF(G66=L66,"CORRECTO","ERROR")</f>
        <v>CORRECTO</v>
      </c>
      <c r="N66" s="14"/>
      <c r="O66" s="14"/>
      <c r="P66" s="14"/>
      <c r="Q66" s="14"/>
      <c r="R66" s="14"/>
      <c r="S66" s="14"/>
      <c r="T66" s="14"/>
      <c r="U66" s="14"/>
      <c r="V66" s="14"/>
      <c r="W66" s="14"/>
      <c r="X66" s="14"/>
      <c r="Y66" s="14"/>
      <c r="Z66" s="14"/>
    </row>
    <row r="67" spans="1:26" ht="12" customHeight="1">
      <c r="A67" s="313"/>
      <c r="B67" s="291"/>
      <c r="C67" s="224"/>
      <c r="D67" s="113"/>
      <c r="E67" s="113"/>
      <c r="F67" s="123"/>
      <c r="G67" s="114">
        <f t="shared" si="24"/>
        <v>0</v>
      </c>
      <c r="H67" s="115"/>
      <c r="I67" s="116"/>
      <c r="J67" s="117"/>
      <c r="K67" s="193">
        <f t="shared" si="25"/>
        <v>0</v>
      </c>
      <c r="L67" s="20">
        <f t="shared" si="26"/>
        <v>0</v>
      </c>
      <c r="M67" s="42" t="str">
        <f t="shared" si="27"/>
        <v>CORRECTO</v>
      </c>
      <c r="N67" s="14"/>
      <c r="O67" s="14"/>
      <c r="P67" s="14"/>
      <c r="Q67" s="14"/>
      <c r="R67" s="14"/>
      <c r="S67" s="14"/>
      <c r="T67" s="14"/>
      <c r="U67" s="14"/>
      <c r="V67" s="14"/>
      <c r="W67" s="14"/>
      <c r="X67" s="14"/>
      <c r="Y67" s="14"/>
      <c r="Z67" s="14"/>
    </row>
    <row r="68" spans="1:26" ht="12" customHeight="1">
      <c r="A68" s="313"/>
      <c r="B68" s="291"/>
      <c r="C68" s="224"/>
      <c r="D68" s="113"/>
      <c r="E68" s="113"/>
      <c r="F68" s="123"/>
      <c r="G68" s="114">
        <f t="shared" si="24"/>
        <v>0</v>
      </c>
      <c r="H68" s="115"/>
      <c r="I68" s="116"/>
      <c r="J68" s="117"/>
      <c r="K68" s="193">
        <f t="shared" si="25"/>
        <v>0</v>
      </c>
      <c r="L68" s="20">
        <f t="shared" si="26"/>
        <v>0</v>
      </c>
      <c r="M68" s="42" t="str">
        <f t="shared" si="27"/>
        <v>CORRECTO</v>
      </c>
      <c r="N68" s="14"/>
      <c r="O68" s="14"/>
      <c r="P68" s="14"/>
      <c r="Q68" s="14"/>
      <c r="R68" s="14"/>
      <c r="S68" s="14"/>
      <c r="T68" s="14"/>
      <c r="U68" s="14"/>
      <c r="V68" s="14"/>
      <c r="W68" s="14"/>
      <c r="X68" s="14"/>
      <c r="Y68" s="14"/>
      <c r="Z68" s="14"/>
    </row>
    <row r="69" spans="1:26" ht="12" customHeight="1">
      <c r="A69" s="313"/>
      <c r="B69" s="291"/>
      <c r="C69" s="224"/>
      <c r="D69" s="113"/>
      <c r="E69" s="113"/>
      <c r="F69" s="123"/>
      <c r="G69" s="114">
        <f t="shared" si="24"/>
        <v>0</v>
      </c>
      <c r="H69" s="115"/>
      <c r="I69" s="116"/>
      <c r="J69" s="117"/>
      <c r="K69" s="193">
        <f t="shared" si="25"/>
        <v>0</v>
      </c>
      <c r="L69" s="20">
        <f t="shared" si="26"/>
        <v>0</v>
      </c>
      <c r="M69" s="42" t="str">
        <f t="shared" si="27"/>
        <v>CORRECTO</v>
      </c>
      <c r="N69" s="14"/>
      <c r="O69" s="14"/>
      <c r="P69" s="14"/>
      <c r="Q69" s="14"/>
      <c r="R69" s="14"/>
      <c r="S69" s="14"/>
      <c r="T69" s="14"/>
      <c r="U69" s="14"/>
      <c r="V69" s="14"/>
      <c r="W69" s="14"/>
      <c r="X69" s="14"/>
      <c r="Y69" s="14"/>
      <c r="Z69" s="14"/>
    </row>
    <row r="70" spans="1:26" ht="12" customHeight="1">
      <c r="A70" s="313"/>
      <c r="B70" s="291"/>
      <c r="C70" s="224"/>
      <c r="D70" s="113"/>
      <c r="E70" s="113"/>
      <c r="F70" s="123"/>
      <c r="G70" s="114">
        <f t="shared" si="24"/>
        <v>0</v>
      </c>
      <c r="H70" s="115"/>
      <c r="I70" s="116"/>
      <c r="J70" s="115"/>
      <c r="K70" s="193">
        <f t="shared" si="25"/>
        <v>0</v>
      </c>
      <c r="L70" s="20">
        <f t="shared" si="26"/>
        <v>0</v>
      </c>
      <c r="M70" s="42" t="str">
        <f t="shared" si="27"/>
        <v>CORRECTO</v>
      </c>
      <c r="N70" s="14"/>
      <c r="O70" s="14"/>
      <c r="P70" s="14"/>
      <c r="Q70" s="14"/>
      <c r="R70" s="14"/>
      <c r="S70" s="14"/>
      <c r="T70" s="14"/>
      <c r="U70" s="14"/>
      <c r="V70" s="14"/>
      <c r="W70" s="14"/>
      <c r="X70" s="14"/>
      <c r="Y70" s="14"/>
      <c r="Z70" s="14"/>
    </row>
    <row r="71" spans="1:26" ht="12" customHeight="1">
      <c r="A71" s="313"/>
      <c r="B71" s="403"/>
      <c r="C71" s="236"/>
      <c r="D71" s="118"/>
      <c r="E71" s="118"/>
      <c r="F71" s="123"/>
      <c r="G71" s="173">
        <f t="shared" si="24"/>
        <v>0</v>
      </c>
      <c r="H71" s="115"/>
      <c r="I71" s="116"/>
      <c r="J71" s="115"/>
      <c r="K71" s="193">
        <f t="shared" si="25"/>
        <v>0</v>
      </c>
      <c r="L71" s="20">
        <f t="shared" si="26"/>
        <v>0</v>
      </c>
      <c r="M71" s="42" t="str">
        <f t="shared" si="27"/>
        <v>CORRECTO</v>
      </c>
      <c r="N71" s="14"/>
      <c r="O71" s="14"/>
      <c r="P71" s="14"/>
      <c r="Q71" s="14"/>
      <c r="R71" s="14"/>
      <c r="S71" s="14"/>
      <c r="T71" s="14"/>
      <c r="U71" s="14"/>
      <c r="V71" s="14"/>
      <c r="W71" s="14"/>
      <c r="X71" s="14"/>
      <c r="Y71" s="14"/>
      <c r="Z71" s="14"/>
    </row>
    <row r="72" spans="1:26" ht="12" customHeight="1" thickBot="1">
      <c r="A72" s="405"/>
      <c r="B72" s="194" t="s">
        <v>80</v>
      </c>
      <c r="C72" s="226"/>
      <c r="D72" s="195"/>
      <c r="E72" s="195"/>
      <c r="F72" s="207"/>
      <c r="G72" s="206">
        <f t="shared" ref="G72:H72" si="28">SUM(G62:G71)</f>
        <v>0</v>
      </c>
      <c r="H72" s="436">
        <f t="shared" si="28"/>
        <v>0</v>
      </c>
      <c r="I72" s="413"/>
      <c r="J72" s="412">
        <f>SUM(J62:J71)</f>
        <v>0</v>
      </c>
      <c r="K72" s="437"/>
      <c r="L72" s="20">
        <f t="shared" si="26"/>
        <v>0</v>
      </c>
      <c r="M72" s="42" t="str">
        <f t="shared" si="27"/>
        <v>CORRECTO</v>
      </c>
      <c r="N72" s="14"/>
      <c r="O72" s="14"/>
      <c r="P72" s="14"/>
      <c r="Q72" s="14"/>
      <c r="R72" s="14"/>
      <c r="S72" s="14"/>
      <c r="T72" s="14"/>
      <c r="U72" s="14"/>
      <c r="V72" s="14"/>
      <c r="W72" s="14"/>
      <c r="X72" s="14"/>
      <c r="Y72" s="14"/>
      <c r="Z72" s="14"/>
    </row>
    <row r="73" spans="1:26" ht="12" customHeight="1">
      <c r="A73" s="401">
        <v>7</v>
      </c>
      <c r="B73" s="402" t="str">
        <f>Resultados!B23</f>
        <v>A8</v>
      </c>
      <c r="C73" s="227"/>
      <c r="D73" s="124"/>
      <c r="E73" s="124"/>
      <c r="F73" s="125"/>
      <c r="G73" s="126">
        <f t="shared" ref="G73:G81" si="29">+F73*E73</f>
        <v>0</v>
      </c>
      <c r="H73" s="127"/>
      <c r="I73" s="128"/>
      <c r="J73" s="129"/>
      <c r="K73" s="215">
        <f t="shared" ref="K73:K81" si="30">I73</f>
        <v>0</v>
      </c>
      <c r="L73" s="20">
        <f t="shared" si="26"/>
        <v>0</v>
      </c>
      <c r="M73" s="42" t="str">
        <f t="shared" si="27"/>
        <v>CORRECTO</v>
      </c>
      <c r="N73" s="14"/>
      <c r="O73" s="14"/>
      <c r="P73" s="14"/>
      <c r="Q73" s="14"/>
      <c r="R73" s="14"/>
      <c r="S73" s="14"/>
      <c r="T73" s="14"/>
      <c r="U73" s="14"/>
      <c r="V73" s="14"/>
      <c r="W73" s="14"/>
      <c r="X73" s="14"/>
      <c r="Y73" s="14"/>
      <c r="Z73" s="14"/>
    </row>
    <row r="74" spans="1:26" ht="12" customHeight="1">
      <c r="A74" s="396"/>
      <c r="B74" s="291"/>
      <c r="C74" s="224"/>
      <c r="D74" s="113"/>
      <c r="E74" s="113"/>
      <c r="F74" s="123"/>
      <c r="G74" s="114">
        <f t="shared" si="29"/>
        <v>0</v>
      </c>
      <c r="H74" s="115"/>
      <c r="I74" s="116"/>
      <c r="J74" s="117"/>
      <c r="K74" s="193">
        <f t="shared" si="30"/>
        <v>0</v>
      </c>
      <c r="L74" s="20">
        <f t="shared" si="26"/>
        <v>0</v>
      </c>
      <c r="M74" s="42" t="str">
        <f t="shared" si="27"/>
        <v>CORRECTO</v>
      </c>
      <c r="N74" s="14"/>
      <c r="O74" s="14"/>
      <c r="P74" s="14"/>
      <c r="Q74" s="14"/>
      <c r="R74" s="14"/>
      <c r="S74" s="14"/>
      <c r="T74" s="14"/>
      <c r="U74" s="14"/>
      <c r="V74" s="14"/>
      <c r="W74" s="14"/>
      <c r="X74" s="14"/>
      <c r="Y74" s="14"/>
      <c r="Z74" s="14"/>
    </row>
    <row r="75" spans="1:26" ht="12" customHeight="1">
      <c r="A75" s="396"/>
      <c r="B75" s="291"/>
      <c r="C75" s="224"/>
      <c r="D75" s="113"/>
      <c r="E75" s="113"/>
      <c r="F75" s="123"/>
      <c r="G75" s="114">
        <f t="shared" si="29"/>
        <v>0</v>
      </c>
      <c r="H75" s="115"/>
      <c r="I75" s="116"/>
      <c r="J75" s="117"/>
      <c r="K75" s="193">
        <f t="shared" si="30"/>
        <v>0</v>
      </c>
      <c r="L75" s="20">
        <f t="shared" si="26"/>
        <v>0</v>
      </c>
      <c r="M75" s="42" t="str">
        <f t="shared" si="27"/>
        <v>CORRECTO</v>
      </c>
      <c r="N75" s="14"/>
      <c r="O75" s="14"/>
      <c r="P75" s="14"/>
      <c r="Q75" s="14"/>
      <c r="R75" s="14"/>
      <c r="S75" s="14"/>
      <c r="T75" s="14"/>
      <c r="U75" s="14"/>
      <c r="V75" s="14"/>
      <c r="W75" s="14"/>
      <c r="X75" s="14"/>
      <c r="Y75" s="14"/>
      <c r="Z75" s="14"/>
    </row>
    <row r="76" spans="1:26" ht="12" customHeight="1">
      <c r="A76" s="396"/>
      <c r="B76" s="291"/>
      <c r="C76" s="224"/>
      <c r="D76" s="113"/>
      <c r="E76" s="113"/>
      <c r="F76" s="123"/>
      <c r="G76" s="114">
        <f t="shared" si="29"/>
        <v>0</v>
      </c>
      <c r="H76" s="115"/>
      <c r="I76" s="116"/>
      <c r="J76" s="117"/>
      <c r="K76" s="193">
        <f t="shared" si="30"/>
        <v>0</v>
      </c>
      <c r="L76" s="20">
        <f t="shared" si="26"/>
        <v>0</v>
      </c>
      <c r="M76" s="42" t="str">
        <f t="shared" si="27"/>
        <v>CORRECTO</v>
      </c>
      <c r="N76" s="14"/>
      <c r="O76" s="14"/>
      <c r="P76" s="14"/>
      <c r="Q76" s="14"/>
      <c r="R76" s="14"/>
      <c r="S76" s="14"/>
      <c r="T76" s="14"/>
      <c r="U76" s="14"/>
      <c r="V76" s="14"/>
      <c r="W76" s="14"/>
      <c r="X76" s="14"/>
      <c r="Y76" s="14"/>
      <c r="Z76" s="14"/>
    </row>
    <row r="77" spans="1:26" ht="12" customHeight="1">
      <c r="A77" s="396"/>
      <c r="B77" s="291"/>
      <c r="C77" s="224"/>
      <c r="D77" s="113"/>
      <c r="E77" s="113"/>
      <c r="F77" s="123"/>
      <c r="G77" s="114">
        <f t="shared" si="29"/>
        <v>0</v>
      </c>
      <c r="H77" s="115"/>
      <c r="I77" s="116"/>
      <c r="J77" s="117"/>
      <c r="K77" s="193">
        <f t="shared" si="30"/>
        <v>0</v>
      </c>
      <c r="L77" s="20">
        <f t="shared" si="26"/>
        <v>0</v>
      </c>
      <c r="M77" s="42" t="str">
        <f t="shared" si="27"/>
        <v>CORRECTO</v>
      </c>
      <c r="N77" s="14"/>
      <c r="O77" s="14"/>
      <c r="P77" s="14"/>
      <c r="Q77" s="14"/>
      <c r="R77" s="14"/>
      <c r="S77" s="14"/>
      <c r="T77" s="14"/>
      <c r="U77" s="14"/>
      <c r="V77" s="14"/>
      <c r="W77" s="14"/>
      <c r="X77" s="14"/>
      <c r="Y77" s="14"/>
      <c r="Z77" s="14"/>
    </row>
    <row r="78" spans="1:26" ht="12" customHeight="1">
      <c r="A78" s="396"/>
      <c r="B78" s="291"/>
      <c r="C78" s="224"/>
      <c r="D78" s="113"/>
      <c r="E78" s="113"/>
      <c r="F78" s="123"/>
      <c r="G78" s="114">
        <f t="shared" si="29"/>
        <v>0</v>
      </c>
      <c r="H78" s="115"/>
      <c r="I78" s="116"/>
      <c r="J78" s="117"/>
      <c r="K78" s="193">
        <f t="shared" si="30"/>
        <v>0</v>
      </c>
      <c r="L78" s="20">
        <f t="shared" si="26"/>
        <v>0</v>
      </c>
      <c r="M78" s="42" t="str">
        <f t="shared" si="27"/>
        <v>CORRECTO</v>
      </c>
      <c r="N78" s="14"/>
      <c r="O78" s="14"/>
      <c r="P78" s="14"/>
      <c r="Q78" s="14"/>
      <c r="R78" s="14"/>
      <c r="S78" s="14"/>
      <c r="T78" s="14"/>
      <c r="U78" s="14"/>
      <c r="V78" s="14"/>
      <c r="W78" s="14"/>
      <c r="X78" s="14"/>
      <c r="Y78" s="14"/>
      <c r="Z78" s="14"/>
    </row>
    <row r="79" spans="1:26" ht="12" customHeight="1">
      <c r="A79" s="396"/>
      <c r="B79" s="291"/>
      <c r="C79" s="224"/>
      <c r="D79" s="113"/>
      <c r="E79" s="113"/>
      <c r="F79" s="123"/>
      <c r="G79" s="114">
        <f t="shared" si="29"/>
        <v>0</v>
      </c>
      <c r="H79" s="115"/>
      <c r="I79" s="116"/>
      <c r="J79" s="117"/>
      <c r="K79" s="193">
        <f t="shared" si="30"/>
        <v>0</v>
      </c>
      <c r="L79" s="20">
        <f t="shared" si="26"/>
        <v>0</v>
      </c>
      <c r="M79" s="42" t="str">
        <f t="shared" si="27"/>
        <v>CORRECTO</v>
      </c>
      <c r="N79" s="14"/>
      <c r="O79" s="14"/>
      <c r="P79" s="14"/>
      <c r="Q79" s="14"/>
      <c r="R79" s="14"/>
      <c r="S79" s="14"/>
      <c r="T79" s="14"/>
      <c r="U79" s="14"/>
      <c r="V79" s="14"/>
      <c r="W79" s="14"/>
      <c r="X79" s="14"/>
      <c r="Y79" s="14"/>
      <c r="Z79" s="14"/>
    </row>
    <row r="80" spans="1:26" ht="12" customHeight="1">
      <c r="A80" s="396"/>
      <c r="B80" s="291"/>
      <c r="C80" s="224"/>
      <c r="D80" s="113"/>
      <c r="E80" s="113"/>
      <c r="F80" s="123"/>
      <c r="G80" s="114">
        <f t="shared" si="29"/>
        <v>0</v>
      </c>
      <c r="H80" s="115"/>
      <c r="I80" s="116"/>
      <c r="J80" s="117"/>
      <c r="K80" s="193">
        <f t="shared" si="30"/>
        <v>0</v>
      </c>
      <c r="L80" s="20">
        <f t="shared" si="26"/>
        <v>0</v>
      </c>
      <c r="M80" s="42" t="str">
        <f t="shared" si="27"/>
        <v>CORRECTO</v>
      </c>
      <c r="N80" s="14"/>
      <c r="O80" s="14"/>
      <c r="P80" s="14"/>
      <c r="Q80" s="14"/>
      <c r="R80" s="14"/>
      <c r="S80" s="14"/>
      <c r="T80" s="14"/>
      <c r="U80" s="14"/>
      <c r="V80" s="14"/>
      <c r="W80" s="14"/>
      <c r="X80" s="14"/>
      <c r="Y80" s="14"/>
      <c r="Z80" s="14"/>
    </row>
    <row r="81" spans="1:26" ht="12" customHeight="1">
      <c r="A81" s="396"/>
      <c r="B81" s="403"/>
      <c r="C81" s="224"/>
      <c r="D81" s="113"/>
      <c r="E81" s="113"/>
      <c r="F81" s="123"/>
      <c r="G81" s="173">
        <f t="shared" si="29"/>
        <v>0</v>
      </c>
      <c r="H81" s="115"/>
      <c r="I81" s="116"/>
      <c r="J81" s="115"/>
      <c r="K81" s="193">
        <f t="shared" si="30"/>
        <v>0</v>
      </c>
      <c r="L81" s="20">
        <f t="shared" si="26"/>
        <v>0</v>
      </c>
      <c r="M81" s="42" t="str">
        <f t="shared" si="27"/>
        <v>CORRECTO</v>
      </c>
      <c r="N81" s="14"/>
      <c r="O81" s="14"/>
      <c r="P81" s="14"/>
      <c r="Q81" s="14"/>
      <c r="R81" s="14"/>
      <c r="S81" s="14"/>
      <c r="T81" s="14"/>
      <c r="U81" s="14"/>
      <c r="V81" s="14"/>
      <c r="W81" s="14"/>
      <c r="X81" s="14"/>
      <c r="Y81" s="14"/>
      <c r="Z81" s="14"/>
    </row>
    <row r="82" spans="1:26" ht="12" customHeight="1" thickBot="1">
      <c r="A82" s="396"/>
      <c r="B82" s="182" t="s">
        <v>80</v>
      </c>
      <c r="C82" s="237"/>
      <c r="D82" s="198"/>
      <c r="E82" s="198"/>
      <c r="F82" s="199"/>
      <c r="G82" s="200">
        <f t="shared" ref="G82:H82" si="31">SUM(G73:G81)</f>
        <v>0</v>
      </c>
      <c r="H82" s="441">
        <f t="shared" si="31"/>
        <v>0</v>
      </c>
      <c r="I82" s="433"/>
      <c r="J82" s="442">
        <f>SUM(J73:J81)</f>
        <v>0</v>
      </c>
      <c r="K82" s="435"/>
      <c r="L82" s="20">
        <f t="shared" si="26"/>
        <v>0</v>
      </c>
      <c r="M82" s="42" t="str">
        <f t="shared" si="27"/>
        <v>CORRECTO</v>
      </c>
      <c r="N82" s="14"/>
      <c r="O82" s="14"/>
      <c r="P82" s="14"/>
      <c r="Q82" s="14"/>
      <c r="R82" s="14"/>
      <c r="S82" s="14"/>
      <c r="T82" s="14"/>
      <c r="U82" s="14"/>
      <c r="V82" s="14"/>
      <c r="W82" s="14"/>
      <c r="X82" s="14"/>
      <c r="Y82" s="14"/>
      <c r="Z82" s="14"/>
    </row>
    <row r="83" spans="1:26" ht="12.75" customHeight="1">
      <c r="A83" s="404">
        <v>8</v>
      </c>
      <c r="B83" s="408" t="str">
        <f>Resultados!B25</f>
        <v>A9</v>
      </c>
      <c r="C83" s="223"/>
      <c r="D83" s="186"/>
      <c r="E83" s="186"/>
      <c r="F83" s="187"/>
      <c r="G83" s="188">
        <f t="shared" ref="G83:G91" si="32">+F83*E83</f>
        <v>0</v>
      </c>
      <c r="H83" s="189"/>
      <c r="I83" s="190"/>
      <c r="J83" s="191"/>
      <c r="K83" s="192">
        <f t="shared" ref="K83:K111" si="33">I83</f>
        <v>0</v>
      </c>
      <c r="L83" s="20">
        <f t="shared" si="26"/>
        <v>0</v>
      </c>
      <c r="M83" s="42" t="str">
        <f t="shared" si="27"/>
        <v>CORRECTO</v>
      </c>
      <c r="N83" s="14"/>
      <c r="O83" s="14"/>
      <c r="P83" s="14"/>
      <c r="Q83" s="14"/>
      <c r="R83" s="14"/>
      <c r="S83" s="14"/>
      <c r="T83" s="14"/>
      <c r="U83" s="14"/>
      <c r="V83" s="14"/>
      <c r="W83" s="14"/>
      <c r="X83" s="14"/>
      <c r="Y83" s="14"/>
      <c r="Z83" s="14"/>
    </row>
    <row r="84" spans="1:26" ht="12.75" customHeight="1">
      <c r="A84" s="313"/>
      <c r="B84" s="291"/>
      <c r="C84" s="224"/>
      <c r="D84" s="113"/>
      <c r="E84" s="113"/>
      <c r="F84" s="123"/>
      <c r="G84" s="114">
        <f t="shared" si="32"/>
        <v>0</v>
      </c>
      <c r="H84" s="115"/>
      <c r="I84" s="116"/>
      <c r="J84" s="117"/>
      <c r="K84" s="193">
        <f t="shared" si="33"/>
        <v>0</v>
      </c>
      <c r="L84" s="20">
        <f t="shared" si="26"/>
        <v>0</v>
      </c>
      <c r="M84" s="42" t="str">
        <f t="shared" si="27"/>
        <v>CORRECTO</v>
      </c>
      <c r="N84" s="14"/>
      <c r="O84" s="14"/>
      <c r="P84" s="14"/>
      <c r="Q84" s="14"/>
      <c r="R84" s="14"/>
      <c r="S84" s="14"/>
      <c r="T84" s="14"/>
      <c r="U84" s="14"/>
      <c r="V84" s="14"/>
      <c r="W84" s="14"/>
      <c r="X84" s="14"/>
      <c r="Y84" s="14"/>
      <c r="Z84" s="14"/>
    </row>
    <row r="85" spans="1:26" ht="12.75" customHeight="1">
      <c r="A85" s="313"/>
      <c r="B85" s="291"/>
      <c r="C85" s="224"/>
      <c r="D85" s="113"/>
      <c r="E85" s="113"/>
      <c r="F85" s="123"/>
      <c r="G85" s="114">
        <f t="shared" si="32"/>
        <v>0</v>
      </c>
      <c r="H85" s="115"/>
      <c r="I85" s="116"/>
      <c r="J85" s="117"/>
      <c r="K85" s="193">
        <f t="shared" si="33"/>
        <v>0</v>
      </c>
      <c r="L85" s="20">
        <f t="shared" si="26"/>
        <v>0</v>
      </c>
      <c r="M85" s="42" t="str">
        <f t="shared" si="27"/>
        <v>CORRECTO</v>
      </c>
      <c r="N85" s="14"/>
      <c r="O85" s="14"/>
      <c r="P85" s="14"/>
      <c r="Q85" s="14"/>
      <c r="R85" s="14"/>
      <c r="S85" s="14"/>
      <c r="T85" s="14"/>
      <c r="U85" s="14"/>
      <c r="V85" s="14"/>
      <c r="W85" s="14"/>
      <c r="X85" s="14"/>
      <c r="Y85" s="14"/>
      <c r="Z85" s="14"/>
    </row>
    <row r="86" spans="1:26" ht="12.75" customHeight="1">
      <c r="A86" s="313"/>
      <c r="B86" s="291"/>
      <c r="C86" s="224"/>
      <c r="D86" s="113"/>
      <c r="E86" s="113"/>
      <c r="F86" s="123"/>
      <c r="G86" s="114">
        <f t="shared" si="32"/>
        <v>0</v>
      </c>
      <c r="H86" s="115"/>
      <c r="I86" s="116"/>
      <c r="J86" s="117"/>
      <c r="K86" s="193">
        <f t="shared" si="33"/>
        <v>0</v>
      </c>
      <c r="L86" s="20">
        <f t="shared" si="26"/>
        <v>0</v>
      </c>
      <c r="M86" s="42" t="str">
        <f t="shared" si="27"/>
        <v>CORRECTO</v>
      </c>
      <c r="N86" s="14"/>
      <c r="O86" s="14"/>
      <c r="P86" s="14"/>
      <c r="Q86" s="14"/>
      <c r="R86" s="14"/>
      <c r="S86" s="14"/>
      <c r="T86" s="14"/>
      <c r="U86" s="14"/>
      <c r="V86" s="14"/>
      <c r="W86" s="14"/>
      <c r="X86" s="14"/>
      <c r="Y86" s="14"/>
      <c r="Z86" s="14"/>
    </row>
    <row r="87" spans="1:26" ht="12" customHeight="1">
      <c r="A87" s="313"/>
      <c r="B87" s="291"/>
      <c r="C87" s="224"/>
      <c r="D87" s="113"/>
      <c r="E87" s="113"/>
      <c r="F87" s="123"/>
      <c r="G87" s="114">
        <f t="shared" si="32"/>
        <v>0</v>
      </c>
      <c r="H87" s="115"/>
      <c r="I87" s="116"/>
      <c r="J87" s="117"/>
      <c r="K87" s="193">
        <f t="shared" si="33"/>
        <v>0</v>
      </c>
      <c r="L87" s="20">
        <f t="shared" si="26"/>
        <v>0</v>
      </c>
      <c r="M87" s="42" t="str">
        <f t="shared" si="27"/>
        <v>CORRECTO</v>
      </c>
      <c r="N87" s="14"/>
      <c r="O87" s="14"/>
      <c r="P87" s="14"/>
      <c r="Q87" s="14"/>
      <c r="R87" s="14"/>
      <c r="S87" s="14"/>
      <c r="T87" s="14"/>
      <c r="U87" s="14"/>
      <c r="V87" s="14"/>
      <c r="W87" s="14"/>
      <c r="X87" s="14"/>
      <c r="Y87" s="14"/>
      <c r="Z87" s="14"/>
    </row>
    <row r="88" spans="1:26" ht="12" customHeight="1">
      <c r="A88" s="313"/>
      <c r="B88" s="291"/>
      <c r="C88" s="224"/>
      <c r="D88" s="113"/>
      <c r="E88" s="113"/>
      <c r="F88" s="123"/>
      <c r="G88" s="114">
        <f t="shared" si="32"/>
        <v>0</v>
      </c>
      <c r="H88" s="115"/>
      <c r="I88" s="116"/>
      <c r="J88" s="117"/>
      <c r="K88" s="193">
        <f t="shared" si="33"/>
        <v>0</v>
      </c>
      <c r="L88" s="20">
        <f t="shared" si="26"/>
        <v>0</v>
      </c>
      <c r="M88" s="42" t="str">
        <f t="shared" si="27"/>
        <v>CORRECTO</v>
      </c>
      <c r="N88" s="14"/>
      <c r="O88" s="14"/>
      <c r="P88" s="14"/>
      <c r="Q88" s="14"/>
      <c r="R88" s="14"/>
      <c r="S88" s="14"/>
      <c r="T88" s="14"/>
      <c r="U88" s="14"/>
      <c r="V88" s="14"/>
      <c r="W88" s="14"/>
      <c r="X88" s="14"/>
      <c r="Y88" s="14"/>
      <c r="Z88" s="14"/>
    </row>
    <row r="89" spans="1:26" ht="11.25" customHeight="1">
      <c r="A89" s="313"/>
      <c r="B89" s="291"/>
      <c r="C89" s="224"/>
      <c r="D89" s="113"/>
      <c r="E89" s="113"/>
      <c r="F89" s="123"/>
      <c r="G89" s="114">
        <f t="shared" si="32"/>
        <v>0</v>
      </c>
      <c r="H89" s="115"/>
      <c r="I89" s="116"/>
      <c r="J89" s="117"/>
      <c r="K89" s="193">
        <f t="shared" si="33"/>
        <v>0</v>
      </c>
      <c r="L89" s="20">
        <f t="shared" si="26"/>
        <v>0</v>
      </c>
      <c r="M89" s="42" t="str">
        <f t="shared" si="27"/>
        <v>CORRECTO</v>
      </c>
      <c r="N89" s="14"/>
      <c r="O89" s="14"/>
      <c r="P89" s="14"/>
      <c r="Q89" s="14"/>
      <c r="R89" s="14"/>
      <c r="S89" s="14"/>
      <c r="T89" s="14"/>
      <c r="U89" s="14"/>
      <c r="V89" s="14"/>
      <c r="W89" s="14"/>
      <c r="X89" s="14"/>
      <c r="Y89" s="14"/>
      <c r="Z89" s="14"/>
    </row>
    <row r="90" spans="1:26" ht="12" customHeight="1">
      <c r="A90" s="313"/>
      <c r="B90" s="291"/>
      <c r="C90" s="231"/>
      <c r="D90" s="175"/>
      <c r="E90" s="175"/>
      <c r="F90" s="123"/>
      <c r="G90" s="114">
        <f t="shared" si="32"/>
        <v>0</v>
      </c>
      <c r="H90" s="177"/>
      <c r="I90" s="178"/>
      <c r="J90" s="179"/>
      <c r="K90" s="201">
        <f t="shared" si="33"/>
        <v>0</v>
      </c>
      <c r="L90" s="20">
        <f t="shared" si="26"/>
        <v>0</v>
      </c>
      <c r="M90" s="42" t="str">
        <f t="shared" si="27"/>
        <v>CORRECTO</v>
      </c>
      <c r="N90" s="14"/>
      <c r="O90" s="14"/>
      <c r="P90" s="14"/>
      <c r="Q90" s="14"/>
      <c r="R90" s="14"/>
      <c r="S90" s="14"/>
      <c r="T90" s="14"/>
      <c r="U90" s="14"/>
      <c r="V90" s="14"/>
      <c r="W90" s="14"/>
      <c r="X90" s="14"/>
      <c r="Y90" s="14"/>
      <c r="Z90" s="14"/>
    </row>
    <row r="91" spans="1:26" ht="12" customHeight="1">
      <c r="A91" s="313"/>
      <c r="B91" s="403"/>
      <c r="C91" s="238"/>
      <c r="D91" s="176"/>
      <c r="E91" s="176"/>
      <c r="F91" s="174"/>
      <c r="G91" s="173">
        <f t="shared" si="32"/>
        <v>0</v>
      </c>
      <c r="H91" s="180"/>
      <c r="I91" s="181"/>
      <c r="J91" s="180"/>
      <c r="K91" s="202">
        <f t="shared" si="33"/>
        <v>0</v>
      </c>
      <c r="L91" s="20">
        <f t="shared" si="26"/>
        <v>0</v>
      </c>
      <c r="M91" s="42" t="str">
        <f t="shared" si="27"/>
        <v>CORRECTO</v>
      </c>
      <c r="N91" s="14"/>
      <c r="O91" s="14"/>
      <c r="P91" s="14"/>
      <c r="Q91" s="14"/>
      <c r="R91" s="14"/>
      <c r="S91" s="14"/>
      <c r="T91" s="14"/>
      <c r="U91" s="14"/>
      <c r="V91" s="14"/>
      <c r="W91" s="14"/>
      <c r="X91" s="14"/>
      <c r="Y91" s="14"/>
      <c r="Z91" s="14"/>
    </row>
    <row r="92" spans="1:26" ht="12" customHeight="1" thickBot="1">
      <c r="A92" s="405"/>
      <c r="B92" s="194" t="s">
        <v>80</v>
      </c>
      <c r="C92" s="239"/>
      <c r="D92" s="203"/>
      <c r="E92" s="203"/>
      <c r="F92" s="204"/>
      <c r="G92" s="205">
        <f t="shared" ref="G92:H92" si="34">SUM(G83:G91)</f>
        <v>0</v>
      </c>
      <c r="H92" s="443">
        <f t="shared" si="34"/>
        <v>0</v>
      </c>
      <c r="I92" s="444"/>
      <c r="J92" s="443">
        <f>SUM(J83:J91)</f>
        <v>0</v>
      </c>
      <c r="K92" s="445"/>
      <c r="L92" s="20">
        <f t="shared" si="26"/>
        <v>0</v>
      </c>
      <c r="M92" s="42" t="str">
        <f t="shared" si="27"/>
        <v>CORRECTO</v>
      </c>
      <c r="N92" s="14"/>
      <c r="O92" s="14"/>
      <c r="P92" s="14"/>
      <c r="Q92" s="14"/>
      <c r="R92" s="14"/>
      <c r="S92" s="14"/>
      <c r="T92" s="14"/>
      <c r="U92" s="14"/>
      <c r="V92" s="14"/>
      <c r="W92" s="14"/>
      <c r="X92" s="14"/>
      <c r="Y92" s="14"/>
      <c r="Z92" s="14"/>
    </row>
    <row r="93" spans="1:26" ht="12.75" customHeight="1">
      <c r="A93" s="401">
        <v>9</v>
      </c>
      <c r="B93" s="402" t="str">
        <f>Resultados!B27</f>
        <v>A10</v>
      </c>
      <c r="C93" s="227"/>
      <c r="D93" s="124"/>
      <c r="E93" s="124"/>
      <c r="F93" s="125"/>
      <c r="G93" s="126">
        <f t="shared" ref="G93:G101" si="35">+F93*E93</f>
        <v>0</v>
      </c>
      <c r="H93" s="127"/>
      <c r="I93" s="128"/>
      <c r="J93" s="129"/>
      <c r="K93" s="215">
        <f t="shared" si="33"/>
        <v>0</v>
      </c>
      <c r="L93" s="20">
        <f t="shared" si="26"/>
        <v>0</v>
      </c>
      <c r="M93" s="42" t="str">
        <f t="shared" si="27"/>
        <v>CORRECTO</v>
      </c>
      <c r="N93" s="14"/>
      <c r="O93" s="14"/>
      <c r="P93" s="14"/>
      <c r="Q93" s="14"/>
      <c r="R93" s="14"/>
      <c r="S93" s="14"/>
      <c r="T93" s="14"/>
      <c r="U93" s="14"/>
      <c r="V93" s="14"/>
      <c r="W93" s="14"/>
      <c r="X93" s="14"/>
      <c r="Y93" s="14"/>
      <c r="Z93" s="14"/>
    </row>
    <row r="94" spans="1:26" ht="12.75" customHeight="1">
      <c r="A94" s="396"/>
      <c r="B94" s="291"/>
      <c r="C94" s="224"/>
      <c r="D94" s="113"/>
      <c r="E94" s="113"/>
      <c r="F94" s="123"/>
      <c r="G94" s="114">
        <f t="shared" si="35"/>
        <v>0</v>
      </c>
      <c r="H94" s="115"/>
      <c r="I94" s="116"/>
      <c r="J94" s="117"/>
      <c r="K94" s="193">
        <f t="shared" si="33"/>
        <v>0</v>
      </c>
      <c r="L94" s="20">
        <f t="shared" si="26"/>
        <v>0</v>
      </c>
      <c r="M94" s="42" t="str">
        <f t="shared" si="27"/>
        <v>CORRECTO</v>
      </c>
      <c r="N94" s="14"/>
      <c r="O94" s="14"/>
      <c r="P94" s="14"/>
      <c r="Q94" s="14"/>
      <c r="R94" s="14"/>
      <c r="S94" s="14"/>
      <c r="T94" s="14"/>
      <c r="U94" s="14"/>
      <c r="V94" s="14"/>
      <c r="W94" s="14"/>
      <c r="X94" s="14"/>
      <c r="Y94" s="14"/>
      <c r="Z94" s="14"/>
    </row>
    <row r="95" spans="1:26" ht="12.75" customHeight="1">
      <c r="A95" s="396"/>
      <c r="B95" s="291"/>
      <c r="C95" s="224"/>
      <c r="D95" s="113"/>
      <c r="E95" s="113"/>
      <c r="F95" s="123"/>
      <c r="G95" s="114">
        <f t="shared" si="35"/>
        <v>0</v>
      </c>
      <c r="H95" s="115"/>
      <c r="I95" s="116"/>
      <c r="J95" s="117"/>
      <c r="K95" s="193">
        <f t="shared" si="33"/>
        <v>0</v>
      </c>
      <c r="L95" s="20">
        <f t="shared" si="26"/>
        <v>0</v>
      </c>
      <c r="M95" s="42" t="str">
        <f t="shared" si="27"/>
        <v>CORRECTO</v>
      </c>
      <c r="N95" s="14"/>
      <c r="O95" s="14"/>
      <c r="P95" s="14"/>
      <c r="Q95" s="14"/>
      <c r="R95" s="14"/>
      <c r="S95" s="14"/>
      <c r="T95" s="14"/>
      <c r="U95" s="14"/>
      <c r="V95" s="14"/>
      <c r="W95" s="14"/>
      <c r="X95" s="14"/>
      <c r="Y95" s="14"/>
      <c r="Z95" s="14"/>
    </row>
    <row r="96" spans="1:26" ht="12.75" customHeight="1">
      <c r="A96" s="396"/>
      <c r="B96" s="291"/>
      <c r="C96" s="224"/>
      <c r="D96" s="113"/>
      <c r="E96" s="113"/>
      <c r="F96" s="123"/>
      <c r="G96" s="114">
        <f t="shared" si="35"/>
        <v>0</v>
      </c>
      <c r="H96" s="115"/>
      <c r="I96" s="116"/>
      <c r="J96" s="117"/>
      <c r="K96" s="193">
        <f t="shared" si="33"/>
        <v>0</v>
      </c>
      <c r="L96" s="20">
        <f t="shared" si="26"/>
        <v>0</v>
      </c>
      <c r="M96" s="42" t="str">
        <f t="shared" si="27"/>
        <v>CORRECTO</v>
      </c>
      <c r="N96" s="14"/>
      <c r="O96" s="14"/>
      <c r="P96" s="14"/>
      <c r="Q96" s="14"/>
      <c r="R96" s="14"/>
      <c r="S96" s="14"/>
      <c r="T96" s="14"/>
      <c r="U96" s="14"/>
      <c r="V96" s="14"/>
      <c r="W96" s="14"/>
      <c r="X96" s="14"/>
      <c r="Y96" s="14"/>
      <c r="Z96" s="14"/>
    </row>
    <row r="97" spans="1:26" ht="12" customHeight="1">
      <c r="A97" s="396"/>
      <c r="B97" s="291"/>
      <c r="C97" s="224"/>
      <c r="D97" s="113"/>
      <c r="E97" s="113"/>
      <c r="F97" s="123"/>
      <c r="G97" s="114">
        <f t="shared" si="35"/>
        <v>0</v>
      </c>
      <c r="H97" s="115"/>
      <c r="I97" s="116"/>
      <c r="J97" s="117"/>
      <c r="K97" s="193">
        <f t="shared" si="33"/>
        <v>0</v>
      </c>
      <c r="L97" s="20">
        <f t="shared" si="26"/>
        <v>0</v>
      </c>
      <c r="M97" s="42" t="str">
        <f t="shared" si="27"/>
        <v>CORRECTO</v>
      </c>
      <c r="N97" s="14"/>
      <c r="O97" s="14"/>
      <c r="P97" s="14"/>
      <c r="Q97" s="14"/>
      <c r="R97" s="14"/>
      <c r="S97" s="14"/>
      <c r="T97" s="14"/>
      <c r="U97" s="14"/>
      <c r="V97" s="14"/>
      <c r="W97" s="14"/>
      <c r="X97" s="14"/>
      <c r="Y97" s="14"/>
      <c r="Z97" s="14"/>
    </row>
    <row r="98" spans="1:26" ht="11.25" customHeight="1">
      <c r="A98" s="396"/>
      <c r="B98" s="291"/>
      <c r="C98" s="224"/>
      <c r="D98" s="113"/>
      <c r="E98" s="113"/>
      <c r="F98" s="123"/>
      <c r="G98" s="114">
        <f t="shared" si="35"/>
        <v>0</v>
      </c>
      <c r="H98" s="115"/>
      <c r="I98" s="116"/>
      <c r="J98" s="117"/>
      <c r="K98" s="193">
        <f t="shared" si="33"/>
        <v>0</v>
      </c>
      <c r="L98" s="20">
        <f t="shared" si="26"/>
        <v>0</v>
      </c>
      <c r="M98" s="42" t="str">
        <f t="shared" si="27"/>
        <v>CORRECTO</v>
      </c>
      <c r="N98" s="14"/>
      <c r="O98" s="14"/>
      <c r="P98" s="14"/>
      <c r="Q98" s="14"/>
      <c r="R98" s="14"/>
      <c r="S98" s="14"/>
      <c r="T98" s="14"/>
      <c r="U98" s="14"/>
      <c r="V98" s="14"/>
      <c r="W98" s="14"/>
      <c r="X98" s="14"/>
      <c r="Y98" s="14"/>
      <c r="Z98" s="14"/>
    </row>
    <row r="99" spans="1:26" ht="12" customHeight="1">
      <c r="A99" s="396"/>
      <c r="B99" s="291"/>
      <c r="C99" s="224"/>
      <c r="D99" s="113"/>
      <c r="E99" s="113"/>
      <c r="F99" s="123"/>
      <c r="G99" s="114">
        <f t="shared" si="35"/>
        <v>0</v>
      </c>
      <c r="H99" s="115"/>
      <c r="I99" s="116"/>
      <c r="J99" s="117"/>
      <c r="K99" s="193">
        <f t="shared" si="33"/>
        <v>0</v>
      </c>
      <c r="L99" s="20">
        <f t="shared" si="26"/>
        <v>0</v>
      </c>
      <c r="M99" s="42" t="str">
        <f t="shared" si="27"/>
        <v>CORRECTO</v>
      </c>
      <c r="N99" s="14"/>
      <c r="O99" s="14"/>
      <c r="P99" s="14"/>
      <c r="Q99" s="14"/>
      <c r="R99" s="14"/>
      <c r="S99" s="14"/>
      <c r="T99" s="14"/>
      <c r="U99" s="14"/>
      <c r="V99" s="14"/>
      <c r="W99" s="14"/>
      <c r="X99" s="14"/>
      <c r="Y99" s="14"/>
      <c r="Z99" s="14"/>
    </row>
    <row r="100" spans="1:26" ht="12" customHeight="1">
      <c r="A100" s="396"/>
      <c r="B100" s="291"/>
      <c r="C100" s="224"/>
      <c r="D100" s="113"/>
      <c r="E100" s="113"/>
      <c r="F100" s="123"/>
      <c r="G100" s="114">
        <f t="shared" si="35"/>
        <v>0</v>
      </c>
      <c r="H100" s="115"/>
      <c r="I100" s="116"/>
      <c r="J100" s="117"/>
      <c r="K100" s="193">
        <f t="shared" si="33"/>
        <v>0</v>
      </c>
      <c r="L100" s="20">
        <f t="shared" si="26"/>
        <v>0</v>
      </c>
      <c r="M100" s="42" t="str">
        <f t="shared" si="27"/>
        <v>CORRECTO</v>
      </c>
      <c r="N100" s="14"/>
      <c r="O100" s="14"/>
      <c r="P100" s="14"/>
      <c r="Q100" s="14"/>
      <c r="R100" s="14"/>
      <c r="S100" s="14"/>
      <c r="T100" s="14"/>
      <c r="U100" s="14"/>
      <c r="V100" s="14"/>
      <c r="W100" s="14"/>
      <c r="X100" s="14"/>
      <c r="Y100" s="14"/>
      <c r="Z100" s="14"/>
    </row>
    <row r="101" spans="1:26" ht="12" customHeight="1">
      <c r="A101" s="396"/>
      <c r="B101" s="403"/>
      <c r="C101" s="224"/>
      <c r="D101" s="113"/>
      <c r="E101" s="113"/>
      <c r="F101" s="123"/>
      <c r="G101" s="173">
        <f t="shared" si="35"/>
        <v>0</v>
      </c>
      <c r="H101" s="115"/>
      <c r="I101" s="116"/>
      <c r="J101" s="115"/>
      <c r="K101" s="193">
        <f t="shared" si="33"/>
        <v>0</v>
      </c>
      <c r="L101" s="20">
        <f t="shared" si="26"/>
        <v>0</v>
      </c>
      <c r="M101" s="42" t="str">
        <f t="shared" si="27"/>
        <v>CORRECTO</v>
      </c>
      <c r="N101" s="14"/>
      <c r="O101" s="14"/>
      <c r="P101" s="14"/>
      <c r="Q101" s="14"/>
      <c r="R101" s="14"/>
      <c r="S101" s="14"/>
      <c r="T101" s="14"/>
      <c r="U101" s="14"/>
      <c r="V101" s="14"/>
      <c r="W101" s="14"/>
      <c r="X101" s="14"/>
      <c r="Y101" s="14"/>
      <c r="Z101" s="14"/>
    </row>
    <row r="102" spans="1:26" ht="12" customHeight="1" thickBot="1">
      <c r="A102" s="396"/>
      <c r="B102" s="182" t="s">
        <v>80</v>
      </c>
      <c r="C102" s="228"/>
      <c r="D102" s="183"/>
      <c r="E102" s="183"/>
      <c r="F102" s="184"/>
      <c r="G102" s="185">
        <f t="shared" ref="G102:H102" si="36">SUM(G93:G101)</f>
        <v>0</v>
      </c>
      <c r="H102" s="432">
        <f t="shared" si="36"/>
        <v>0</v>
      </c>
      <c r="I102" s="433"/>
      <c r="J102" s="434">
        <f>SUM(J93:J101)</f>
        <v>0</v>
      </c>
      <c r="K102" s="435"/>
      <c r="L102" s="20">
        <f t="shared" si="26"/>
        <v>0</v>
      </c>
      <c r="M102" s="42" t="str">
        <f t="shared" si="27"/>
        <v>CORRECTO</v>
      </c>
      <c r="N102" s="14"/>
      <c r="O102" s="14"/>
      <c r="P102" s="14"/>
      <c r="Q102" s="14"/>
      <c r="R102" s="14"/>
      <c r="S102" s="14"/>
      <c r="T102" s="14"/>
      <c r="U102" s="14"/>
      <c r="V102" s="14"/>
      <c r="W102" s="14"/>
      <c r="X102" s="14"/>
      <c r="Y102" s="14"/>
      <c r="Z102" s="14"/>
    </row>
    <row r="103" spans="1:26" ht="12.75" customHeight="1">
      <c r="A103" s="404">
        <v>10</v>
      </c>
      <c r="B103" s="408" t="str">
        <f>Resultados!B29</f>
        <v>A11</v>
      </c>
      <c r="C103" s="223"/>
      <c r="D103" s="186"/>
      <c r="E103" s="186"/>
      <c r="F103" s="187"/>
      <c r="G103" s="188">
        <f t="shared" ref="G103:G111" si="37">+F103*E103</f>
        <v>0</v>
      </c>
      <c r="H103" s="189"/>
      <c r="I103" s="190"/>
      <c r="J103" s="191"/>
      <c r="K103" s="192">
        <f t="shared" si="33"/>
        <v>0</v>
      </c>
      <c r="L103" s="20">
        <f t="shared" si="26"/>
        <v>0</v>
      </c>
      <c r="M103" s="42" t="str">
        <f t="shared" si="27"/>
        <v>CORRECTO</v>
      </c>
      <c r="N103" s="14"/>
      <c r="O103" s="14"/>
      <c r="P103" s="14"/>
      <c r="Q103" s="14"/>
      <c r="R103" s="14"/>
      <c r="S103" s="14"/>
      <c r="T103" s="14"/>
      <c r="U103" s="14"/>
      <c r="V103" s="14"/>
      <c r="W103" s="14"/>
      <c r="X103" s="14"/>
      <c r="Y103" s="14"/>
      <c r="Z103" s="14"/>
    </row>
    <row r="104" spans="1:26" ht="12.75" customHeight="1">
      <c r="A104" s="313"/>
      <c r="B104" s="291"/>
      <c r="C104" s="224"/>
      <c r="D104" s="113"/>
      <c r="E104" s="113"/>
      <c r="F104" s="123"/>
      <c r="G104" s="114">
        <f t="shared" si="37"/>
        <v>0</v>
      </c>
      <c r="H104" s="115"/>
      <c r="I104" s="116"/>
      <c r="J104" s="117"/>
      <c r="K104" s="193">
        <f t="shared" si="33"/>
        <v>0</v>
      </c>
      <c r="L104" s="20">
        <f t="shared" si="26"/>
        <v>0</v>
      </c>
      <c r="M104" s="42" t="str">
        <f t="shared" si="27"/>
        <v>CORRECTO</v>
      </c>
      <c r="N104" s="14"/>
      <c r="O104" s="14"/>
      <c r="P104" s="14"/>
      <c r="Q104" s="14"/>
      <c r="R104" s="14"/>
      <c r="S104" s="14"/>
      <c r="T104" s="14"/>
      <c r="U104" s="14"/>
      <c r="V104" s="14"/>
      <c r="W104" s="14"/>
      <c r="X104" s="14"/>
      <c r="Y104" s="14"/>
      <c r="Z104" s="14"/>
    </row>
    <row r="105" spans="1:26" ht="12.75" customHeight="1">
      <c r="A105" s="313"/>
      <c r="B105" s="291"/>
      <c r="C105" s="224"/>
      <c r="D105" s="113"/>
      <c r="E105" s="113"/>
      <c r="F105" s="123"/>
      <c r="G105" s="114">
        <f t="shared" si="37"/>
        <v>0</v>
      </c>
      <c r="H105" s="115"/>
      <c r="I105" s="116"/>
      <c r="J105" s="117"/>
      <c r="K105" s="193">
        <f t="shared" si="33"/>
        <v>0</v>
      </c>
      <c r="L105" s="20">
        <f t="shared" si="26"/>
        <v>0</v>
      </c>
      <c r="M105" s="42" t="str">
        <f t="shared" si="27"/>
        <v>CORRECTO</v>
      </c>
      <c r="N105" s="14"/>
      <c r="O105" s="14"/>
      <c r="P105" s="14"/>
      <c r="Q105" s="14"/>
      <c r="R105" s="14"/>
      <c r="S105" s="14"/>
      <c r="T105" s="14"/>
      <c r="U105" s="14"/>
      <c r="V105" s="14"/>
      <c r="W105" s="14"/>
      <c r="X105" s="14"/>
      <c r="Y105" s="14"/>
      <c r="Z105" s="14"/>
    </row>
    <row r="106" spans="1:26" ht="12.75" customHeight="1">
      <c r="A106" s="313"/>
      <c r="B106" s="291"/>
      <c r="C106" s="224"/>
      <c r="D106" s="113"/>
      <c r="E106" s="113"/>
      <c r="F106" s="123"/>
      <c r="G106" s="114">
        <f t="shared" si="37"/>
        <v>0</v>
      </c>
      <c r="H106" s="115"/>
      <c r="I106" s="116"/>
      <c r="J106" s="117"/>
      <c r="K106" s="193">
        <f t="shared" si="33"/>
        <v>0</v>
      </c>
      <c r="L106" s="20">
        <f t="shared" si="26"/>
        <v>0</v>
      </c>
      <c r="M106" s="42" t="str">
        <f t="shared" si="27"/>
        <v>CORRECTO</v>
      </c>
      <c r="N106" s="14"/>
      <c r="O106" s="14"/>
      <c r="P106" s="14"/>
      <c r="Q106" s="14"/>
      <c r="R106" s="14"/>
      <c r="S106" s="14"/>
      <c r="T106" s="14"/>
      <c r="U106" s="14"/>
      <c r="V106" s="14"/>
      <c r="W106" s="14"/>
      <c r="X106" s="14"/>
      <c r="Y106" s="14"/>
      <c r="Z106" s="14"/>
    </row>
    <row r="107" spans="1:26" ht="12" customHeight="1">
      <c r="A107" s="313"/>
      <c r="B107" s="291"/>
      <c r="C107" s="224"/>
      <c r="D107" s="113"/>
      <c r="E107" s="113"/>
      <c r="F107" s="123"/>
      <c r="G107" s="114">
        <f t="shared" si="37"/>
        <v>0</v>
      </c>
      <c r="H107" s="115"/>
      <c r="I107" s="116"/>
      <c r="J107" s="117"/>
      <c r="K107" s="193">
        <f t="shared" si="33"/>
        <v>0</v>
      </c>
      <c r="L107" s="20">
        <f t="shared" si="26"/>
        <v>0</v>
      </c>
      <c r="M107" s="42" t="str">
        <f t="shared" si="27"/>
        <v>CORRECTO</v>
      </c>
      <c r="N107" s="14"/>
      <c r="O107" s="14"/>
      <c r="P107" s="14"/>
      <c r="Q107" s="14"/>
      <c r="R107" s="14"/>
      <c r="S107" s="14"/>
      <c r="T107" s="14"/>
      <c r="U107" s="14"/>
      <c r="V107" s="14"/>
      <c r="W107" s="14"/>
      <c r="X107" s="14"/>
      <c r="Y107" s="14"/>
      <c r="Z107" s="14"/>
    </row>
    <row r="108" spans="1:26" ht="12" customHeight="1">
      <c r="A108" s="313"/>
      <c r="B108" s="291"/>
      <c r="C108" s="224"/>
      <c r="D108" s="113"/>
      <c r="E108" s="113"/>
      <c r="F108" s="123"/>
      <c r="G108" s="114">
        <f t="shared" si="37"/>
        <v>0</v>
      </c>
      <c r="H108" s="115"/>
      <c r="I108" s="116"/>
      <c r="J108" s="117"/>
      <c r="K108" s="193">
        <f t="shared" si="33"/>
        <v>0</v>
      </c>
      <c r="L108" s="20">
        <f t="shared" si="26"/>
        <v>0</v>
      </c>
      <c r="M108" s="42" t="str">
        <f t="shared" si="27"/>
        <v>CORRECTO</v>
      </c>
      <c r="N108" s="14"/>
      <c r="O108" s="14"/>
      <c r="P108" s="14"/>
      <c r="Q108" s="14"/>
      <c r="R108" s="14"/>
      <c r="S108" s="14"/>
      <c r="T108" s="14"/>
      <c r="U108" s="14"/>
      <c r="V108" s="14"/>
      <c r="W108" s="14"/>
      <c r="X108" s="14"/>
      <c r="Y108" s="14"/>
      <c r="Z108" s="14"/>
    </row>
    <row r="109" spans="1:26" ht="12" customHeight="1">
      <c r="A109" s="313"/>
      <c r="B109" s="291"/>
      <c r="C109" s="224"/>
      <c r="D109" s="113"/>
      <c r="E109" s="113"/>
      <c r="F109" s="123"/>
      <c r="G109" s="114">
        <f t="shared" si="37"/>
        <v>0</v>
      </c>
      <c r="H109" s="115"/>
      <c r="I109" s="116"/>
      <c r="J109" s="117"/>
      <c r="K109" s="193">
        <f t="shared" si="33"/>
        <v>0</v>
      </c>
      <c r="L109" s="20">
        <f t="shared" si="26"/>
        <v>0</v>
      </c>
      <c r="M109" s="42" t="str">
        <f t="shared" si="27"/>
        <v>CORRECTO</v>
      </c>
      <c r="N109" s="14"/>
      <c r="O109" s="14"/>
      <c r="P109" s="14"/>
      <c r="Q109" s="14"/>
      <c r="R109" s="14"/>
      <c r="S109" s="14"/>
      <c r="T109" s="14"/>
      <c r="U109" s="14"/>
      <c r="V109" s="14"/>
      <c r="W109" s="14"/>
      <c r="X109" s="14"/>
      <c r="Y109" s="14"/>
      <c r="Z109" s="14"/>
    </row>
    <row r="110" spans="1:26" ht="12" customHeight="1">
      <c r="A110" s="313"/>
      <c r="B110" s="291"/>
      <c r="C110" s="224"/>
      <c r="D110" s="113"/>
      <c r="E110" s="113"/>
      <c r="F110" s="123"/>
      <c r="G110" s="114">
        <f t="shared" si="37"/>
        <v>0</v>
      </c>
      <c r="H110" s="115"/>
      <c r="I110" s="116"/>
      <c r="J110" s="117"/>
      <c r="K110" s="193">
        <f t="shared" si="33"/>
        <v>0</v>
      </c>
      <c r="L110" s="20">
        <f t="shared" si="26"/>
        <v>0</v>
      </c>
      <c r="M110" s="42" t="str">
        <f t="shared" si="27"/>
        <v>CORRECTO</v>
      </c>
      <c r="N110" s="14"/>
      <c r="O110" s="14"/>
      <c r="P110" s="14"/>
      <c r="Q110" s="14"/>
      <c r="R110" s="14"/>
      <c r="S110" s="14"/>
      <c r="T110" s="14"/>
      <c r="U110" s="14"/>
      <c r="V110" s="14"/>
      <c r="W110" s="14"/>
      <c r="X110" s="14"/>
      <c r="Y110" s="14"/>
      <c r="Z110" s="14"/>
    </row>
    <row r="111" spans="1:26" ht="12" customHeight="1">
      <c r="A111" s="313"/>
      <c r="B111" s="403"/>
      <c r="C111" s="224"/>
      <c r="D111" s="113"/>
      <c r="E111" s="113"/>
      <c r="F111" s="123"/>
      <c r="G111" s="114">
        <f t="shared" si="37"/>
        <v>0</v>
      </c>
      <c r="H111" s="115"/>
      <c r="I111" s="116"/>
      <c r="J111" s="115"/>
      <c r="K111" s="193">
        <f t="shared" si="33"/>
        <v>0</v>
      </c>
      <c r="L111" s="20">
        <f t="shared" si="26"/>
        <v>0</v>
      </c>
      <c r="M111" s="42" t="str">
        <f t="shared" si="27"/>
        <v>CORRECTO</v>
      </c>
      <c r="N111" s="14"/>
      <c r="O111" s="14"/>
      <c r="P111" s="14"/>
      <c r="Q111" s="14"/>
      <c r="R111" s="14"/>
      <c r="S111" s="14"/>
      <c r="T111" s="14"/>
      <c r="U111" s="14"/>
      <c r="V111" s="14"/>
      <c r="W111" s="14"/>
      <c r="X111" s="14"/>
      <c r="Y111" s="14"/>
      <c r="Z111" s="14"/>
    </row>
    <row r="112" spans="1:26" ht="12" customHeight="1" thickBot="1">
      <c r="A112" s="405"/>
      <c r="B112" s="194" t="s">
        <v>80</v>
      </c>
      <c r="C112" s="226"/>
      <c r="D112" s="195"/>
      <c r="E112" s="195"/>
      <c r="F112" s="196"/>
      <c r="G112" s="197">
        <f t="shared" ref="G112:H112" si="38">SUM(G103:G111)</f>
        <v>0</v>
      </c>
      <c r="H112" s="412">
        <f t="shared" si="38"/>
        <v>0</v>
      </c>
      <c r="I112" s="413"/>
      <c r="J112" s="412">
        <f>SUM(J103:J111)</f>
        <v>0</v>
      </c>
      <c r="K112" s="437"/>
      <c r="L112" s="20">
        <f t="shared" si="26"/>
        <v>0</v>
      </c>
      <c r="M112" s="42" t="str">
        <f t="shared" si="27"/>
        <v>CORRECTO</v>
      </c>
      <c r="N112" s="14"/>
      <c r="O112" s="14"/>
      <c r="P112" s="14"/>
      <c r="Q112" s="14"/>
      <c r="R112" s="14"/>
      <c r="S112" s="14"/>
      <c r="T112" s="14"/>
      <c r="U112" s="14"/>
      <c r="V112" s="14"/>
      <c r="W112" s="14"/>
      <c r="X112" s="14"/>
      <c r="Y112" s="14"/>
      <c r="Z112" s="14"/>
    </row>
    <row r="113" spans="1:26" ht="44.25" customHeight="1" thickBot="1">
      <c r="A113" s="406" t="s">
        <v>90</v>
      </c>
      <c r="B113" s="407"/>
      <c r="C113" s="414" t="str">
        <f>Resultados!A19</f>
        <v>RESULTADO 2 IMPLEMENTACION TECNICA</v>
      </c>
      <c r="D113" s="407"/>
      <c r="E113" s="407"/>
      <c r="F113" s="415">
        <f>SUM(G61,G72,G82,G92,G102,G112)</f>
        <v>55999576</v>
      </c>
      <c r="G113" s="410"/>
      <c r="H113" s="416">
        <f>SUM(H61,H72,H82,H92,H102,H112)</f>
        <v>37999978</v>
      </c>
      <c r="I113" s="410"/>
      <c r="J113" s="416">
        <f>SUM(J61,J72,J82,J92,J102,J112)</f>
        <v>17999598</v>
      </c>
      <c r="K113" s="411"/>
      <c r="L113" s="20">
        <f t="shared" si="26"/>
        <v>55999576</v>
      </c>
      <c r="M113" s="42" t="str">
        <f>IF(F113=L113,"CORRECTO","ERROR")</f>
        <v>CORRECTO</v>
      </c>
      <c r="N113" s="14"/>
      <c r="O113" s="14"/>
      <c r="P113" s="14"/>
      <c r="Q113" s="14"/>
      <c r="R113" s="14"/>
      <c r="S113" s="14"/>
      <c r="T113" s="14"/>
      <c r="U113" s="14"/>
      <c r="V113" s="14"/>
      <c r="W113" s="14"/>
      <c r="X113" s="14"/>
      <c r="Y113" s="14"/>
      <c r="Z113" s="14"/>
    </row>
    <row r="114" spans="1:26" ht="28.8" customHeight="1" thickBot="1">
      <c r="A114" s="240"/>
      <c r="B114" s="241"/>
      <c r="C114" s="242"/>
      <c r="D114" s="241"/>
      <c r="E114" s="243"/>
      <c r="F114" s="244"/>
      <c r="G114" s="244"/>
      <c r="H114" s="245"/>
      <c r="I114" s="244"/>
      <c r="J114" s="245"/>
      <c r="K114" s="244"/>
      <c r="L114" s="20"/>
      <c r="M114" s="42"/>
      <c r="N114" s="14"/>
      <c r="O114" s="14"/>
      <c r="P114" s="14"/>
      <c r="Q114" s="14"/>
      <c r="R114" s="14"/>
      <c r="S114" s="14"/>
      <c r="T114" s="14"/>
      <c r="U114" s="14"/>
      <c r="V114" s="14"/>
      <c r="W114" s="14"/>
      <c r="X114" s="14"/>
      <c r="Y114" s="14"/>
      <c r="Z114" s="14"/>
    </row>
    <row r="115" spans="1:26" ht="27.75" customHeight="1" thickBot="1">
      <c r="A115" s="419" t="s">
        <v>91</v>
      </c>
      <c r="B115" s="410"/>
      <c r="C115" s="417" t="s">
        <v>92</v>
      </c>
      <c r="D115" s="407"/>
      <c r="E115" s="407"/>
      <c r="F115" s="418">
        <f>F113+F51</f>
        <v>56964617</v>
      </c>
      <c r="G115" s="410"/>
      <c r="H115" s="409">
        <f>H113+H51</f>
        <v>38599996</v>
      </c>
      <c r="I115" s="410"/>
      <c r="J115" s="409">
        <f>J113+J51</f>
        <v>18364621</v>
      </c>
      <c r="K115" s="411"/>
      <c r="L115" s="20">
        <f>+J115+H115</f>
        <v>56964617</v>
      </c>
      <c r="M115" s="42" t="str">
        <f>IF(F115=L115,"CORRECTO","ERROR")</f>
        <v>CORRECTO</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93</v>
      </c>
      <c r="C119" s="15" t="s">
        <v>303</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KjBDVkWrSBeCCvxHBm5T5kKkrcPCdy88D8WvUZnAtZJcnt6n3ty3X6U322DGYzXsvXIosHbF8GGnYmikctmexw==" saltValue="6v9bIhgkyBu65I6RgEbmCQ==" spinCount="100000" sheet="1" objects="1" scenarios="1" formatCells="0" formatColumns="0" formatRows="0" insertRows="0"/>
  <mergeCells count="65">
    <mergeCell ref="H102:I102"/>
    <mergeCell ref="J102:K102"/>
    <mergeCell ref="J112:K112"/>
    <mergeCell ref="H82:I82"/>
    <mergeCell ref="J82:K82"/>
    <mergeCell ref="H92:I92"/>
    <mergeCell ref="J92:K92"/>
    <mergeCell ref="A15:A23"/>
    <mergeCell ref="B15:B22"/>
    <mergeCell ref="A24:A32"/>
    <mergeCell ref="B24:B31"/>
    <mergeCell ref="H50:I50"/>
    <mergeCell ref="B62:B71"/>
    <mergeCell ref="H72:I72"/>
    <mergeCell ref="J72:K72"/>
    <mergeCell ref="H23:I23"/>
    <mergeCell ref="J23:K23"/>
    <mergeCell ref="H32:I32"/>
    <mergeCell ref="J32:K32"/>
    <mergeCell ref="J50:K50"/>
    <mergeCell ref="H61:I61"/>
    <mergeCell ref="J61:K61"/>
    <mergeCell ref="H51:I51"/>
    <mergeCell ref="J51:K51"/>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H115:I115"/>
    <mergeCell ref="J115:K115"/>
    <mergeCell ref="H112:I112"/>
    <mergeCell ref="C113:E113"/>
    <mergeCell ref="F113:G113"/>
    <mergeCell ref="H113:I113"/>
    <mergeCell ref="J113:K113"/>
    <mergeCell ref="C115:E115"/>
    <mergeCell ref="F115:G11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s>
  <conditionalFormatting sqref="M6:M115">
    <cfRule type="cellIs" dxfId="2" priority="5" operator="equal">
      <formula>"ERROR"</formula>
    </cfRule>
    <cfRule type="cellIs" dxfId="1" priority="6" operator="equal">
      <formula>"CORRECTO"</formula>
    </cfRule>
  </conditionalFormatting>
  <pageMargins left="0.35433070866141736" right="0.15748031496062992" top="0.39370078740157483" bottom="0.39370078740157483" header="0" footer="0"/>
  <pageSetup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 I42:I49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24" zoomScale="62" workbookViewId="0">
      <selection activeCell="A36" sqref="A36:A41"/>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94</v>
      </c>
      <c r="B1" s="26" t="s">
        <v>95</v>
      </c>
      <c r="C1" s="446" t="s">
        <v>96</v>
      </c>
      <c r="D1" s="380"/>
      <c r="F1" s="446" t="s">
        <v>97</v>
      </c>
      <c r="G1" s="380"/>
      <c r="H1" s="27" t="s">
        <v>98</v>
      </c>
    </row>
    <row r="2" spans="1:11" ht="12.75" customHeight="1">
      <c r="A2" s="28" t="s">
        <v>34</v>
      </c>
      <c r="B2" s="29" t="s">
        <v>99</v>
      </c>
      <c r="C2" s="30" t="s">
        <v>257</v>
      </c>
      <c r="D2" s="5" t="s">
        <v>100</v>
      </c>
      <c r="F2" s="31" t="s">
        <v>107</v>
      </c>
      <c r="G2" s="28" t="s">
        <v>108</v>
      </c>
      <c r="H2" s="31" t="s">
        <v>102</v>
      </c>
      <c r="I2" s="28" t="s">
        <v>103</v>
      </c>
    </row>
    <row r="3" spans="1:11" ht="12.75" customHeight="1">
      <c r="A3" s="28" t="s">
        <v>104</v>
      </c>
      <c r="B3" s="29" t="s">
        <v>105</v>
      </c>
      <c r="C3" s="30" t="s">
        <v>256</v>
      </c>
      <c r="D3" s="5" t="s">
        <v>106</v>
      </c>
      <c r="F3" s="31" t="s">
        <v>122</v>
      </c>
      <c r="G3" s="28" t="s">
        <v>123</v>
      </c>
      <c r="H3" s="31" t="s">
        <v>109</v>
      </c>
      <c r="I3" s="28" t="s">
        <v>110</v>
      </c>
    </row>
    <row r="4" spans="1:11" ht="12.75" customHeight="1">
      <c r="A4" s="28" t="s">
        <v>111</v>
      </c>
      <c r="B4" s="29" t="s">
        <v>112</v>
      </c>
      <c r="C4" s="30" t="s">
        <v>79</v>
      </c>
      <c r="D4" s="55" t="s">
        <v>27</v>
      </c>
      <c r="F4" s="31" t="s">
        <v>126</v>
      </c>
      <c r="G4" s="28" t="s">
        <v>123</v>
      </c>
      <c r="H4" s="31" t="s">
        <v>113</v>
      </c>
      <c r="I4" s="28" t="s">
        <v>101</v>
      </c>
    </row>
    <row r="5" spans="1:11" ht="12.75" customHeight="1">
      <c r="A5" s="28" t="s">
        <v>114</v>
      </c>
      <c r="B5" s="29" t="s">
        <v>115</v>
      </c>
      <c r="C5" s="30" t="s">
        <v>84</v>
      </c>
      <c r="D5" s="5" t="s">
        <v>116</v>
      </c>
      <c r="F5" s="31" t="s">
        <v>128</v>
      </c>
      <c r="G5" s="28" t="s">
        <v>129</v>
      </c>
      <c r="H5" s="31" t="s">
        <v>117</v>
      </c>
      <c r="I5" s="28" t="s">
        <v>118</v>
      </c>
    </row>
    <row r="6" spans="1:11" ht="12.75" customHeight="1">
      <c r="A6" s="28" t="s">
        <v>119</v>
      </c>
      <c r="B6" s="29" t="s">
        <v>120</v>
      </c>
      <c r="C6" s="30" t="s">
        <v>89</v>
      </c>
      <c r="D6" s="5" t="s">
        <v>121</v>
      </c>
      <c r="F6" s="31" t="s">
        <v>132</v>
      </c>
      <c r="G6" s="28" t="s">
        <v>133</v>
      </c>
      <c r="H6" s="31"/>
      <c r="I6" s="28"/>
    </row>
    <row r="7" spans="1:11" ht="12.75" customHeight="1">
      <c r="A7" s="28" t="s">
        <v>124</v>
      </c>
      <c r="B7" s="29" t="s">
        <v>125</v>
      </c>
      <c r="F7" s="31" t="s">
        <v>251</v>
      </c>
      <c r="G7" s="28" t="s">
        <v>101</v>
      </c>
    </row>
    <row r="8" spans="1:11" ht="26.4">
      <c r="A8" s="28" t="s">
        <v>127</v>
      </c>
      <c r="B8" s="29" t="s">
        <v>131</v>
      </c>
      <c r="F8" s="31" t="s">
        <v>137</v>
      </c>
      <c r="G8" s="28" t="s">
        <v>123</v>
      </c>
    </row>
    <row r="9" spans="1:11" ht="13.8">
      <c r="A9" s="28" t="s">
        <v>130</v>
      </c>
      <c r="B9" s="32" t="s">
        <v>136</v>
      </c>
      <c r="C9" s="446" t="s">
        <v>2</v>
      </c>
      <c r="D9" s="380"/>
      <c r="F9" s="31" t="s">
        <v>252</v>
      </c>
      <c r="G9" s="28" t="s">
        <v>101</v>
      </c>
    </row>
    <row r="10" spans="1:11" ht="27">
      <c r="A10" s="28" t="s">
        <v>134</v>
      </c>
      <c r="B10" s="32" t="s">
        <v>139</v>
      </c>
      <c r="C10" s="137" t="s">
        <v>290</v>
      </c>
      <c r="F10" s="31" t="s">
        <v>140</v>
      </c>
      <c r="G10" s="28" t="s">
        <v>141</v>
      </c>
    </row>
    <row r="11" spans="1:11" ht="26.4">
      <c r="A11" s="28" t="s">
        <v>135</v>
      </c>
      <c r="B11" s="32" t="s">
        <v>143</v>
      </c>
      <c r="C11" s="41" t="s">
        <v>290</v>
      </c>
      <c r="F11" s="31"/>
      <c r="G11" s="28"/>
    </row>
    <row r="12" spans="1:11" ht="22.2" customHeight="1">
      <c r="A12" s="28" t="s">
        <v>138</v>
      </c>
      <c r="B12" s="32" t="s">
        <v>145</v>
      </c>
      <c r="C12" s="41" t="s">
        <v>291</v>
      </c>
      <c r="F12" s="31"/>
      <c r="G12" s="28"/>
    </row>
    <row r="13" spans="1:11" ht="34.799999999999997" customHeight="1">
      <c r="A13" s="28" t="s">
        <v>142</v>
      </c>
      <c r="C13" s="41" t="s">
        <v>292</v>
      </c>
    </row>
    <row r="14" spans="1:11" ht="22.2" customHeight="1">
      <c r="A14" s="28" t="s">
        <v>144</v>
      </c>
      <c r="C14" s="41" t="s">
        <v>293</v>
      </c>
    </row>
    <row r="15" spans="1:11" ht="43.2" customHeight="1">
      <c r="A15" s="28" t="s">
        <v>146</v>
      </c>
      <c r="C15" s="33" t="s">
        <v>294</v>
      </c>
    </row>
    <row r="16" spans="1:11" ht="22.2" customHeight="1">
      <c r="A16" s="28" t="s">
        <v>147</v>
      </c>
      <c r="C16" s="41"/>
      <c r="F16" s="7">
        <v>1</v>
      </c>
      <c r="G16" s="7" t="s">
        <v>234</v>
      </c>
      <c r="H16" s="7" t="s">
        <v>274</v>
      </c>
      <c r="I16" s="7" t="s">
        <v>234</v>
      </c>
      <c r="J16" s="7"/>
      <c r="K16" s="7" t="s">
        <v>235</v>
      </c>
    </row>
    <row r="17" spans="1:11" ht="12.75" customHeight="1">
      <c r="A17" s="28" t="s">
        <v>148</v>
      </c>
      <c r="B17" s="29"/>
      <c r="C17" s="40"/>
      <c r="F17" s="7">
        <v>2</v>
      </c>
      <c r="G17" s="7" t="s">
        <v>236</v>
      </c>
      <c r="H17" s="7" t="s">
        <v>275</v>
      </c>
      <c r="I17" s="7" t="s">
        <v>278</v>
      </c>
      <c r="J17" s="7"/>
      <c r="K17" s="7" t="s">
        <v>237</v>
      </c>
    </row>
    <row r="18" spans="1:11" ht="12.75" customHeight="1">
      <c r="A18" s="28" t="s">
        <v>149</v>
      </c>
      <c r="C18" s="41"/>
      <c r="F18" s="7">
        <v>3</v>
      </c>
      <c r="G18" s="7" t="s">
        <v>238</v>
      </c>
      <c r="H18" s="7" t="s">
        <v>276</v>
      </c>
      <c r="I18" s="7" t="s">
        <v>238</v>
      </c>
      <c r="J18" s="7"/>
      <c r="K18" s="7" t="s">
        <v>239</v>
      </c>
    </row>
    <row r="19" spans="1:11" ht="12.75" customHeight="1">
      <c r="A19" s="28" t="s">
        <v>150</v>
      </c>
      <c r="F19" s="7">
        <v>4</v>
      </c>
      <c r="G19" s="7" t="s">
        <v>240</v>
      </c>
      <c r="H19" s="7" t="s">
        <v>277</v>
      </c>
      <c r="I19" s="7" t="s">
        <v>282</v>
      </c>
      <c r="J19" s="7"/>
      <c r="K19" s="7" t="s">
        <v>241</v>
      </c>
    </row>
    <row r="20" spans="1:11" ht="12.75" customHeight="1">
      <c r="A20" s="28" t="s">
        <v>151</v>
      </c>
      <c r="F20" s="7">
        <v>5</v>
      </c>
      <c r="G20" s="7" t="s">
        <v>242</v>
      </c>
      <c r="H20" s="7"/>
      <c r="I20" s="7"/>
      <c r="J20" s="7"/>
      <c r="K20" s="7"/>
    </row>
    <row r="21" spans="1:11" ht="12.75" customHeight="1">
      <c r="A21" s="28" t="s">
        <v>152</v>
      </c>
      <c r="F21" s="7">
        <v>6</v>
      </c>
      <c r="G21" s="7" t="s">
        <v>243</v>
      </c>
      <c r="H21" s="7"/>
      <c r="I21" s="7"/>
      <c r="J21" s="7"/>
      <c r="K21" s="7"/>
    </row>
    <row r="22" spans="1:11" ht="12.75" customHeight="1">
      <c r="A22" s="28" t="s">
        <v>153</v>
      </c>
      <c r="B22" s="29"/>
      <c r="F22" s="7">
        <v>7</v>
      </c>
      <c r="G22" s="34"/>
      <c r="H22" s="34"/>
      <c r="I22" s="34"/>
      <c r="J22" s="3"/>
      <c r="K22" s="7"/>
    </row>
    <row r="23" spans="1:11" ht="12.75" customHeight="1">
      <c r="A23" s="28" t="s">
        <v>154</v>
      </c>
      <c r="B23" s="29"/>
      <c r="F23" s="7">
        <v>8</v>
      </c>
      <c r="G23" s="34"/>
      <c r="H23" s="34"/>
      <c r="I23" s="34"/>
      <c r="J23" s="3"/>
      <c r="K23" s="7"/>
    </row>
    <row r="24" spans="1:11" ht="12.75" customHeight="1">
      <c r="A24" s="28" t="s">
        <v>155</v>
      </c>
      <c r="B24" s="29"/>
      <c r="F24" s="7">
        <v>9</v>
      </c>
      <c r="G24" s="34"/>
      <c r="H24" s="34"/>
      <c r="I24" s="34"/>
      <c r="J24" s="3"/>
      <c r="K24" s="3"/>
    </row>
    <row r="25" spans="1:11" ht="12.75" customHeight="1">
      <c r="A25" s="28" t="s">
        <v>156</v>
      </c>
      <c r="F25" s="7">
        <v>10</v>
      </c>
      <c r="G25" s="34"/>
      <c r="H25" s="34"/>
      <c r="I25" s="34"/>
      <c r="J25" s="3"/>
      <c r="K25" s="3"/>
    </row>
    <row r="26" spans="1:11" ht="12.75" customHeight="1">
      <c r="A26" s="28" t="s">
        <v>157</v>
      </c>
    </row>
    <row r="27" spans="1:11" ht="12.75" customHeight="1">
      <c r="A27" s="28" t="s">
        <v>158</v>
      </c>
    </row>
    <row r="28" spans="1:11" ht="12.75" customHeight="1">
      <c r="A28" s="28" t="s">
        <v>159</v>
      </c>
    </row>
    <row r="29" spans="1:11" ht="13.8">
      <c r="A29" s="28" t="s">
        <v>160</v>
      </c>
      <c r="C29" s="35"/>
      <c r="D29" s="35"/>
    </row>
    <row r="30" spans="1:11" ht="13.8">
      <c r="A30" s="28" t="s">
        <v>161</v>
      </c>
      <c r="C30" s="36"/>
      <c r="D30" s="35"/>
    </row>
    <row r="31" spans="1:11" ht="13.8">
      <c r="A31" s="28" t="s">
        <v>162</v>
      </c>
      <c r="C31" s="35"/>
      <c r="D31" s="35"/>
    </row>
    <row r="32" spans="1:11" ht="13.8">
      <c r="A32" s="28" t="s">
        <v>163</v>
      </c>
      <c r="C32" s="35"/>
      <c r="D32" s="35"/>
    </row>
    <row r="33" spans="1:4" ht="13.8">
      <c r="A33" s="28" t="s">
        <v>164</v>
      </c>
      <c r="C33" s="35"/>
      <c r="D33" s="35"/>
    </row>
    <row r="34" spans="1:4" ht="13.8">
      <c r="A34" s="28" t="s">
        <v>165</v>
      </c>
      <c r="C34" s="35"/>
      <c r="D34" s="35"/>
    </row>
    <row r="35" spans="1:4" ht="13.8">
      <c r="A35" s="28" t="s">
        <v>166</v>
      </c>
      <c r="C35" s="35"/>
      <c r="D35" s="35"/>
    </row>
    <row r="36" spans="1:4" ht="13.8">
      <c r="A36" s="28" t="s">
        <v>167</v>
      </c>
      <c r="C36" s="36"/>
      <c r="D36" s="35"/>
    </row>
    <row r="37" spans="1:4" ht="13.8">
      <c r="A37" s="28" t="s">
        <v>168</v>
      </c>
      <c r="C37" s="36"/>
      <c r="D37" s="35"/>
    </row>
    <row r="38" spans="1:4" ht="12.75" customHeight="1">
      <c r="A38" s="28" t="s">
        <v>169</v>
      </c>
      <c r="C38" s="36"/>
      <c r="D38" s="36"/>
    </row>
    <row r="39" spans="1:4" ht="12.75" customHeight="1">
      <c r="A39" s="28" t="s">
        <v>170</v>
      </c>
      <c r="C39" s="36"/>
      <c r="D39" s="36"/>
    </row>
    <row r="40" spans="1:4" ht="12.75" customHeight="1">
      <c r="A40" s="28" t="s">
        <v>171</v>
      </c>
    </row>
    <row r="41" spans="1:4" ht="12.75" customHeight="1">
      <c r="A41" s="28" t="s">
        <v>172</v>
      </c>
    </row>
    <row r="42" spans="1:4" ht="12.75" customHeight="1">
      <c r="A42" s="28" t="s">
        <v>173</v>
      </c>
    </row>
    <row r="43" spans="1:4" ht="12.75" customHeight="1">
      <c r="A43" s="28" t="s">
        <v>174</v>
      </c>
    </row>
    <row r="44" spans="1:4" ht="12.75" customHeight="1">
      <c r="A44" s="28" t="s">
        <v>175</v>
      </c>
    </row>
    <row r="45" spans="1:4" ht="12.75" customHeight="1">
      <c r="A45" s="28" t="s">
        <v>176</v>
      </c>
    </row>
    <row r="46" spans="1:4" ht="12.75" customHeight="1">
      <c r="A46" s="28" t="s">
        <v>177</v>
      </c>
    </row>
    <row r="47" spans="1:4" ht="12.75" customHeight="1">
      <c r="A47" s="28" t="s">
        <v>178</v>
      </c>
    </row>
    <row r="48" spans="1:4" ht="12.75" customHeight="1">
      <c r="A48" s="28" t="s">
        <v>179</v>
      </c>
    </row>
    <row r="49" spans="1:1" ht="12.75" customHeight="1">
      <c r="A49" s="28" t="s">
        <v>180</v>
      </c>
    </row>
    <row r="50" spans="1:1" ht="12.75" customHeight="1">
      <c r="A50" s="28" t="s">
        <v>181</v>
      </c>
    </row>
    <row r="51" spans="1:1" ht="12.75" customHeight="1">
      <c r="A51" s="28" t="s">
        <v>182</v>
      </c>
    </row>
    <row r="52" spans="1:1" ht="12.75" customHeight="1">
      <c r="A52" s="28" t="s">
        <v>183</v>
      </c>
    </row>
    <row r="53" spans="1:1" ht="12.75" customHeight="1">
      <c r="A53" s="28" t="s">
        <v>184</v>
      </c>
    </row>
    <row r="54" spans="1:1" ht="12.75" customHeight="1">
      <c r="A54" s="28" t="s">
        <v>185</v>
      </c>
    </row>
    <row r="55" spans="1:1" ht="12.75" customHeight="1">
      <c r="A55" s="28" t="s">
        <v>186</v>
      </c>
    </row>
    <row r="56" spans="1:1" ht="12.75" customHeight="1">
      <c r="A56" s="28" t="s">
        <v>187</v>
      </c>
    </row>
    <row r="57" spans="1:1" ht="12.75" customHeight="1">
      <c r="A57" s="28" t="s">
        <v>188</v>
      </c>
    </row>
    <row r="58" spans="1:1" ht="12.75" customHeight="1">
      <c r="A58" s="28" t="s">
        <v>189</v>
      </c>
    </row>
    <row r="59" spans="1:1" ht="12.75" customHeight="1">
      <c r="A59" s="28" t="s">
        <v>190</v>
      </c>
    </row>
    <row r="60" spans="1:1" ht="12.75" customHeight="1">
      <c r="A60" s="28" t="s">
        <v>191</v>
      </c>
    </row>
    <row r="61" spans="1:1" ht="12.75" customHeight="1">
      <c r="A61" s="28" t="s">
        <v>192</v>
      </c>
    </row>
    <row r="62" spans="1:1" ht="12.75" customHeight="1">
      <c r="A62" s="28" t="s">
        <v>193</v>
      </c>
    </row>
    <row r="63" spans="1:1" ht="12.75" customHeight="1">
      <c r="A63" s="28" t="s">
        <v>194</v>
      </c>
    </row>
    <row r="64" spans="1:1" ht="12.75" customHeight="1">
      <c r="A64" s="28" t="s">
        <v>195</v>
      </c>
    </row>
    <row r="65" spans="1:1" ht="12.75" customHeight="1">
      <c r="A65" s="3" t="s">
        <v>196</v>
      </c>
    </row>
    <row r="66" spans="1:1" ht="12.75" customHeight="1">
      <c r="A66" s="28" t="s">
        <v>197</v>
      </c>
    </row>
    <row r="67" spans="1:1" ht="12.75" customHeight="1">
      <c r="A67" s="28" t="s">
        <v>198</v>
      </c>
    </row>
    <row r="68" spans="1:1" ht="12.75" customHeight="1">
      <c r="A68" s="28" t="s">
        <v>199</v>
      </c>
    </row>
    <row r="69" spans="1:1" ht="12.75" customHeight="1">
      <c r="A69" s="28" t="s">
        <v>200</v>
      </c>
    </row>
    <row r="70" spans="1:1" ht="12.75" customHeight="1">
      <c r="A70" s="28" t="s">
        <v>201</v>
      </c>
    </row>
    <row r="71" spans="1:1" ht="12.75" customHeight="1">
      <c r="A71" s="28" t="s">
        <v>202</v>
      </c>
    </row>
    <row r="72" spans="1:1" ht="12.75" customHeight="1">
      <c r="A72" s="28" t="s">
        <v>203</v>
      </c>
    </row>
    <row r="73" spans="1:1" ht="12.75" customHeight="1">
      <c r="A73" s="28" t="s">
        <v>204</v>
      </c>
    </row>
    <row r="74" spans="1:1" ht="12.75" customHeight="1">
      <c r="A74" s="28" t="s">
        <v>205</v>
      </c>
    </row>
    <row r="75" spans="1:1" ht="12.75" customHeight="1">
      <c r="A75" s="28" t="s">
        <v>206</v>
      </c>
    </row>
    <row r="76" spans="1:1" ht="12.75" customHeight="1">
      <c r="A76" s="28" t="s">
        <v>207</v>
      </c>
    </row>
    <row r="77" spans="1:1" ht="12.75" customHeight="1">
      <c r="A77" s="28" t="s">
        <v>208</v>
      </c>
    </row>
    <row r="78" spans="1:1" ht="12.75" customHeight="1">
      <c r="A78" s="28" t="s">
        <v>209</v>
      </c>
    </row>
    <row r="79" spans="1:1" ht="12.75" customHeight="1">
      <c r="A79" s="28" t="s">
        <v>210</v>
      </c>
    </row>
    <row r="80" spans="1:1" ht="12.75" customHeight="1">
      <c r="A80" s="28" t="s">
        <v>211</v>
      </c>
    </row>
    <row r="81" spans="1:1" ht="12.75" customHeight="1">
      <c r="A81" s="28" t="s">
        <v>212</v>
      </c>
    </row>
    <row r="82" spans="1:1" ht="12.75" customHeight="1">
      <c r="A82" s="28" t="s">
        <v>213</v>
      </c>
    </row>
    <row r="83" spans="1:1" ht="12.75" customHeight="1">
      <c r="A83" s="28" t="s">
        <v>214</v>
      </c>
    </row>
    <row r="84" spans="1:1" ht="12.75" customHeight="1">
      <c r="A84" s="28" t="s">
        <v>215</v>
      </c>
    </row>
    <row r="85" spans="1:1" ht="12.75" customHeight="1">
      <c r="A85" s="28" t="s">
        <v>216</v>
      </c>
    </row>
    <row r="86" spans="1:1" ht="12.75" customHeight="1">
      <c r="A86" s="28" t="s">
        <v>217</v>
      </c>
    </row>
    <row r="87" spans="1:1" ht="12.75" customHeight="1">
      <c r="A87" s="28" t="s">
        <v>218</v>
      </c>
    </row>
    <row r="88" spans="1:1" ht="12.75" customHeight="1">
      <c r="A88" s="28" t="s">
        <v>219</v>
      </c>
    </row>
    <row r="89" spans="1:1" ht="12.75" customHeight="1">
      <c r="A89" s="28" t="s">
        <v>220</v>
      </c>
    </row>
    <row r="90" spans="1:1" ht="12.75" customHeight="1">
      <c r="A90" s="28" t="s">
        <v>221</v>
      </c>
    </row>
    <row r="91" spans="1:1" ht="12.75" customHeight="1">
      <c r="A91" s="28" t="s">
        <v>222</v>
      </c>
    </row>
    <row r="92" spans="1:1" ht="12.75" customHeight="1">
      <c r="A92" s="28" t="s">
        <v>223</v>
      </c>
    </row>
    <row r="93" spans="1:1" ht="12.75" customHeight="1">
      <c r="A93" s="28" t="s">
        <v>224</v>
      </c>
    </row>
    <row r="94" spans="1:1" ht="12.75" customHeight="1">
      <c r="A94" s="28" t="s">
        <v>225</v>
      </c>
    </row>
    <row r="95" spans="1:1" ht="12.75" customHeight="1">
      <c r="A95" s="28" t="s">
        <v>226</v>
      </c>
    </row>
    <row r="96" spans="1:1" ht="12.75" customHeight="1">
      <c r="A96" s="28" t="s">
        <v>227</v>
      </c>
    </row>
    <row r="97" spans="1:1" ht="12.75" customHeight="1">
      <c r="A97" s="28" t="s">
        <v>228</v>
      </c>
    </row>
    <row r="98" spans="1:1" ht="12.75" customHeight="1">
      <c r="A98" s="28" t="s">
        <v>229</v>
      </c>
    </row>
    <row r="99" spans="1:1" ht="12.75" customHeight="1">
      <c r="A99" s="28" t="s">
        <v>230</v>
      </c>
    </row>
    <row r="100" spans="1:1" ht="12.75" customHeight="1">
      <c r="A100" s="28" t="s">
        <v>231</v>
      </c>
    </row>
    <row r="101" spans="1:1" ht="12.75" customHeight="1">
      <c r="A101" s="28" t="s">
        <v>232</v>
      </c>
    </row>
    <row r="102" spans="1:1" ht="12.75" customHeight="1">
      <c r="A102" s="28" t="s">
        <v>233</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U18"/>
  <sheetViews>
    <sheetView topLeftCell="A5" workbookViewId="0">
      <selection activeCell="A11" sqref="A11"/>
    </sheetView>
  </sheetViews>
  <sheetFormatPr baseColWidth="10" defaultRowHeight="13.2"/>
  <cols>
    <col min="1" max="1" width="40.88671875" customWidth="1"/>
    <col min="2" max="21" width="4" customWidth="1"/>
  </cols>
  <sheetData>
    <row r="1" spans="1:21" ht="24" customHeight="1">
      <c r="A1" s="447" t="s">
        <v>313</v>
      </c>
      <c r="B1" s="448"/>
      <c r="C1" s="448"/>
      <c r="D1" s="448"/>
      <c r="E1" s="448"/>
      <c r="F1" s="448"/>
      <c r="G1" s="448"/>
      <c r="H1" s="448"/>
      <c r="I1" s="448"/>
      <c r="J1" s="448"/>
      <c r="K1" s="448"/>
      <c r="L1" s="448"/>
      <c r="M1" s="448"/>
      <c r="N1" s="448"/>
      <c r="O1" s="448"/>
      <c r="P1" s="448"/>
      <c r="Q1" s="448"/>
      <c r="R1" s="448"/>
      <c r="S1" s="448"/>
      <c r="T1" s="448"/>
      <c r="U1" s="448"/>
    </row>
    <row r="2" spans="1:21" ht="63" customHeight="1">
      <c r="A2" s="458" t="str">
        <f>Presupuesto!A2</f>
        <v>OBJETO</v>
      </c>
      <c r="B2" s="458"/>
      <c r="C2" s="458"/>
      <c r="D2" s="458"/>
      <c r="E2" s="458"/>
      <c r="F2" s="458"/>
      <c r="G2" s="458"/>
      <c r="H2" s="458"/>
      <c r="I2" s="458"/>
      <c r="J2" s="458"/>
      <c r="K2" s="458"/>
      <c r="L2" s="458"/>
      <c r="M2" s="458"/>
      <c r="N2" s="458"/>
      <c r="O2" s="458"/>
      <c r="P2" s="458"/>
      <c r="Q2" s="458"/>
      <c r="R2" s="458"/>
      <c r="S2" s="458"/>
      <c r="T2" s="458"/>
      <c r="U2" s="458"/>
    </row>
    <row r="3" spans="1:21" ht="36.6" customHeight="1" thickBot="1">
      <c r="A3" s="3"/>
      <c r="B3" s="3"/>
      <c r="C3" s="3"/>
      <c r="D3" s="3"/>
      <c r="E3" s="3"/>
      <c r="F3" s="3"/>
      <c r="G3" s="3"/>
    </row>
    <row r="4" spans="1:21">
      <c r="A4" s="459" t="s">
        <v>250</v>
      </c>
      <c r="B4" s="449" t="s">
        <v>311</v>
      </c>
      <c r="C4" s="450"/>
      <c r="D4" s="450"/>
      <c r="E4" s="451"/>
      <c r="F4" s="449" t="s">
        <v>312</v>
      </c>
      <c r="G4" s="450"/>
      <c r="H4" s="450"/>
      <c r="I4" s="451"/>
      <c r="J4" s="449" t="s">
        <v>316</v>
      </c>
      <c r="K4" s="450"/>
      <c r="L4" s="450"/>
      <c r="M4" s="451"/>
      <c r="N4" s="449" t="s">
        <v>314</v>
      </c>
      <c r="O4" s="450"/>
      <c r="P4" s="450"/>
      <c r="Q4" s="451"/>
      <c r="R4" s="449" t="s">
        <v>315</v>
      </c>
      <c r="S4" s="450"/>
      <c r="T4" s="450"/>
      <c r="U4" s="451"/>
    </row>
    <row r="5" spans="1:21">
      <c r="A5" s="403"/>
      <c r="B5" s="163" t="s">
        <v>307</v>
      </c>
      <c r="C5" s="164" t="s">
        <v>308</v>
      </c>
      <c r="D5" s="164" t="s">
        <v>309</v>
      </c>
      <c r="E5" s="165" t="s">
        <v>310</v>
      </c>
      <c r="F5" s="163" t="s">
        <v>307</v>
      </c>
      <c r="G5" s="164" t="s">
        <v>308</v>
      </c>
      <c r="H5" s="164" t="s">
        <v>309</v>
      </c>
      <c r="I5" s="165" t="s">
        <v>310</v>
      </c>
      <c r="J5" s="163" t="s">
        <v>307</v>
      </c>
      <c r="K5" s="164" t="s">
        <v>308</v>
      </c>
      <c r="L5" s="164" t="s">
        <v>309</v>
      </c>
      <c r="M5" s="165" t="s">
        <v>310</v>
      </c>
      <c r="N5" s="163" t="s">
        <v>307</v>
      </c>
      <c r="O5" s="164" t="s">
        <v>308</v>
      </c>
      <c r="P5" s="164" t="s">
        <v>309</v>
      </c>
      <c r="Q5" s="165" t="s">
        <v>310</v>
      </c>
      <c r="R5" s="163" t="s">
        <v>307</v>
      </c>
      <c r="S5" s="164" t="s">
        <v>308</v>
      </c>
      <c r="T5" s="164" t="s">
        <v>309</v>
      </c>
      <c r="U5" s="165" t="s">
        <v>310</v>
      </c>
    </row>
    <row r="6" spans="1:21">
      <c r="A6" s="452" t="s">
        <v>18</v>
      </c>
      <c r="B6" s="453"/>
      <c r="C6" s="453"/>
      <c r="D6" s="453"/>
      <c r="E6" s="453"/>
      <c r="F6" s="453"/>
      <c r="G6" s="453"/>
      <c r="H6" s="453"/>
      <c r="I6" s="453"/>
      <c r="J6" s="453"/>
      <c r="K6" s="453"/>
      <c r="L6" s="453"/>
      <c r="M6" s="453"/>
      <c r="N6" s="453"/>
      <c r="O6" s="453"/>
      <c r="P6" s="453"/>
      <c r="Q6" s="453"/>
      <c r="R6" s="453"/>
      <c r="S6" s="453"/>
      <c r="T6" s="453"/>
      <c r="U6" s="454"/>
    </row>
    <row r="7" spans="1:21" ht="28.2" customHeight="1">
      <c r="A7" s="166" t="str">
        <f>+Resultados!B6</f>
        <v>Socializacion</v>
      </c>
      <c r="B7" s="158"/>
      <c r="C7" s="119" t="s">
        <v>317</v>
      </c>
      <c r="D7" s="119"/>
      <c r="E7" s="159"/>
      <c r="F7" s="158"/>
      <c r="G7" s="119"/>
      <c r="H7" s="119"/>
      <c r="I7" s="159"/>
      <c r="J7" s="158"/>
      <c r="K7" s="119"/>
      <c r="L7" s="119"/>
      <c r="M7" s="159"/>
      <c r="N7" s="158"/>
      <c r="O7" s="119"/>
      <c r="P7" s="119"/>
      <c r="Q7" s="159"/>
      <c r="R7" s="158"/>
      <c r="S7" s="119"/>
      <c r="T7" s="119"/>
      <c r="U7" s="159"/>
    </row>
    <row r="8" spans="1:21" ht="28.2" customHeight="1">
      <c r="A8" s="166" t="str">
        <f>Resultados!B8</f>
        <v>Caracterización y Cartogafia Social</v>
      </c>
      <c r="B8" s="158"/>
      <c r="C8" s="119"/>
      <c r="D8" s="119"/>
      <c r="E8" s="159" t="s">
        <v>317</v>
      </c>
      <c r="F8" s="158"/>
      <c r="G8" s="119"/>
      <c r="H8" s="119"/>
      <c r="I8" s="159"/>
      <c r="J8" s="158"/>
      <c r="K8" s="119"/>
      <c r="L8" s="119"/>
      <c r="M8" s="159"/>
      <c r="N8" s="158"/>
      <c r="O8" s="119"/>
      <c r="P8" s="119"/>
      <c r="Q8" s="159"/>
      <c r="R8" s="158"/>
      <c r="S8" s="119"/>
      <c r="T8" s="119"/>
      <c r="U8" s="159"/>
    </row>
    <row r="9" spans="1:21" ht="28.2" customHeight="1">
      <c r="A9" s="166" t="str">
        <f>Resultados!B10</f>
        <v>A3</v>
      </c>
      <c r="B9" s="158"/>
      <c r="C9" s="119"/>
      <c r="D9" s="119"/>
      <c r="E9" s="159"/>
      <c r="F9" s="158"/>
      <c r="G9" s="119"/>
      <c r="H9" s="119"/>
      <c r="I9" s="159"/>
      <c r="J9" s="158"/>
      <c r="K9" s="119"/>
      <c r="L9" s="119"/>
      <c r="M9" s="159"/>
      <c r="N9" s="158"/>
      <c r="O9" s="119"/>
      <c r="P9" s="119"/>
      <c r="Q9" s="159"/>
      <c r="R9" s="158"/>
      <c r="S9" s="119"/>
      <c r="T9" s="119"/>
      <c r="U9" s="159"/>
    </row>
    <row r="10" spans="1:21" ht="28.2" customHeight="1">
      <c r="A10" s="166" t="str">
        <f>Resultados!B12</f>
        <v>A4</v>
      </c>
      <c r="B10" s="158"/>
      <c r="C10" s="119"/>
      <c r="D10" s="119"/>
      <c r="E10" s="159"/>
      <c r="F10" s="158"/>
      <c r="G10" s="119"/>
      <c r="H10" s="119"/>
      <c r="I10" s="159"/>
      <c r="J10" s="158"/>
      <c r="K10" s="119"/>
      <c r="L10" s="119"/>
      <c r="M10" s="159"/>
      <c r="N10" s="158"/>
      <c r="O10" s="119"/>
      <c r="P10" s="119"/>
      <c r="Q10" s="159"/>
      <c r="R10" s="158"/>
      <c r="S10" s="119"/>
      <c r="T10" s="119"/>
      <c r="U10" s="159"/>
    </row>
    <row r="11" spans="1:21" ht="28.2" customHeight="1">
      <c r="A11" s="166" t="str">
        <f>Resultados!B14</f>
        <v>A5</v>
      </c>
      <c r="B11" s="158"/>
      <c r="C11" s="119"/>
      <c r="D11" s="119"/>
      <c r="E11" s="159"/>
      <c r="F11" s="158"/>
      <c r="G11" s="119"/>
      <c r="H11" s="119"/>
      <c r="I11" s="159"/>
      <c r="J11" s="158"/>
      <c r="K11" s="119"/>
      <c r="L11" s="119"/>
      <c r="M11" s="159"/>
      <c r="N11" s="158"/>
      <c r="O11" s="119"/>
      <c r="P11" s="119"/>
      <c r="Q11" s="159"/>
      <c r="R11" s="158"/>
      <c r="S11" s="119"/>
      <c r="T11" s="119"/>
      <c r="U11" s="159"/>
    </row>
    <row r="12" spans="1:21">
      <c r="A12" s="455" t="s">
        <v>37</v>
      </c>
      <c r="B12" s="456"/>
      <c r="C12" s="456"/>
      <c r="D12" s="456"/>
      <c r="E12" s="456"/>
      <c r="F12" s="456"/>
      <c r="G12" s="456"/>
      <c r="H12" s="456"/>
      <c r="I12" s="456"/>
      <c r="J12" s="456"/>
      <c r="K12" s="456"/>
      <c r="L12" s="456"/>
      <c r="M12" s="456"/>
      <c r="N12" s="456"/>
      <c r="O12" s="456"/>
      <c r="P12" s="456"/>
      <c r="Q12" s="456"/>
      <c r="R12" s="456"/>
      <c r="S12" s="456"/>
      <c r="T12" s="456"/>
      <c r="U12" s="457"/>
    </row>
    <row r="13" spans="1:21" ht="25.8" customHeight="1">
      <c r="A13" s="167" t="str">
        <f>+Resultados!B19</f>
        <v>Aislamiento de 2 km de bosque</v>
      </c>
      <c r="B13" s="158"/>
      <c r="C13" s="119"/>
      <c r="D13" s="119"/>
      <c r="E13" s="159"/>
      <c r="F13" s="158"/>
      <c r="G13" s="119"/>
      <c r="H13" s="119"/>
      <c r="I13" s="159"/>
      <c r="J13" s="158"/>
      <c r="K13" s="119"/>
      <c r="L13" s="119"/>
      <c r="M13" s="159"/>
      <c r="N13" s="158"/>
      <c r="O13" s="119"/>
      <c r="P13" s="119"/>
      <c r="Q13" s="159"/>
      <c r="R13" s="158"/>
      <c r="S13" s="119"/>
      <c r="T13" s="119"/>
      <c r="U13" s="159"/>
    </row>
    <row r="14" spans="1:21" ht="25.8" customHeight="1">
      <c r="A14" s="167" t="str">
        <f>Resultados!B21</f>
        <v>A7</v>
      </c>
      <c r="B14" s="158"/>
      <c r="C14" s="119"/>
      <c r="D14" s="119"/>
      <c r="E14" s="159"/>
      <c r="F14" s="158"/>
      <c r="G14" s="119"/>
      <c r="H14" s="119"/>
      <c r="I14" s="159"/>
      <c r="J14" s="158"/>
      <c r="K14" s="119"/>
      <c r="L14" s="119"/>
      <c r="M14" s="159"/>
      <c r="N14" s="158"/>
      <c r="O14" s="119"/>
      <c r="P14" s="119"/>
      <c r="Q14" s="159"/>
      <c r="R14" s="158"/>
      <c r="S14" s="119"/>
      <c r="T14" s="119"/>
      <c r="U14" s="159"/>
    </row>
    <row r="15" spans="1:21" ht="25.8" customHeight="1">
      <c r="A15" s="167" t="str">
        <f>Resultados!B23</f>
        <v>A8</v>
      </c>
      <c r="B15" s="158"/>
      <c r="C15" s="119"/>
      <c r="D15" s="119"/>
      <c r="E15" s="159"/>
      <c r="F15" s="158"/>
      <c r="G15" s="119"/>
      <c r="H15" s="119"/>
      <c r="I15" s="159"/>
      <c r="J15" s="158"/>
      <c r="K15" s="119"/>
      <c r="L15" s="119"/>
      <c r="M15" s="159"/>
      <c r="N15" s="158"/>
      <c r="O15" s="119"/>
      <c r="P15" s="119"/>
      <c r="Q15" s="159"/>
      <c r="R15" s="158"/>
      <c r="S15" s="119"/>
      <c r="T15" s="119"/>
      <c r="U15" s="159"/>
    </row>
    <row r="16" spans="1:21" ht="25.8" customHeight="1">
      <c r="A16" s="167" t="str">
        <f>Resultados!B25</f>
        <v>A9</v>
      </c>
      <c r="B16" s="158"/>
      <c r="C16" s="119"/>
      <c r="D16" s="119"/>
      <c r="E16" s="159"/>
      <c r="F16" s="158"/>
      <c r="G16" s="119"/>
      <c r="H16" s="119"/>
      <c r="I16" s="159"/>
      <c r="J16" s="158"/>
      <c r="K16" s="119"/>
      <c r="L16" s="119"/>
      <c r="M16" s="159"/>
      <c r="N16" s="158"/>
      <c r="O16" s="119"/>
      <c r="P16" s="119"/>
      <c r="Q16" s="159"/>
      <c r="R16" s="158"/>
      <c r="S16" s="119"/>
      <c r="T16" s="119"/>
      <c r="U16" s="159"/>
    </row>
    <row r="17" spans="1:21" ht="25.8" customHeight="1">
      <c r="A17" s="167" t="str">
        <f>Resultados!B27</f>
        <v>A10</v>
      </c>
      <c r="B17" s="158"/>
      <c r="C17" s="119"/>
      <c r="D17" s="119"/>
      <c r="E17" s="159"/>
      <c r="F17" s="158"/>
      <c r="G17" s="119"/>
      <c r="H17" s="119"/>
      <c r="I17" s="159"/>
      <c r="J17" s="158"/>
      <c r="K17" s="119"/>
      <c r="L17" s="119"/>
      <c r="M17" s="159"/>
      <c r="N17" s="158"/>
      <c r="O17" s="119"/>
      <c r="P17" s="119"/>
      <c r="Q17" s="159"/>
      <c r="R17" s="158"/>
      <c r="S17" s="119"/>
      <c r="T17" s="119"/>
      <c r="U17" s="159"/>
    </row>
    <row r="18" spans="1:21" ht="25.8" customHeight="1" thickBot="1">
      <c r="A18" s="166" t="str">
        <f>Resultados!B29</f>
        <v>A11</v>
      </c>
      <c r="B18" s="160"/>
      <c r="C18" s="161"/>
      <c r="D18" s="161"/>
      <c r="E18" s="162"/>
      <c r="F18" s="160"/>
      <c r="G18" s="161"/>
      <c r="H18" s="161"/>
      <c r="I18" s="162"/>
      <c r="J18" s="160"/>
      <c r="K18" s="161"/>
      <c r="L18" s="161"/>
      <c r="M18" s="162"/>
      <c r="N18" s="160"/>
      <c r="O18" s="161"/>
      <c r="P18" s="161"/>
      <c r="Q18" s="162"/>
      <c r="R18" s="160"/>
      <c r="S18" s="161"/>
      <c r="T18" s="161"/>
      <c r="U18" s="162"/>
    </row>
  </sheetData>
  <sheetProtection formatCells="0" formatColumns="0" formatRows="0"/>
  <mergeCells count="10">
    <mergeCell ref="A12:U12"/>
    <mergeCell ref="A2:U2"/>
    <mergeCell ref="A4:A5"/>
    <mergeCell ref="B4:E4"/>
    <mergeCell ref="F4:I4"/>
    <mergeCell ref="A1:U1"/>
    <mergeCell ref="J4:M4"/>
    <mergeCell ref="N4:Q4"/>
    <mergeCell ref="R4:U4"/>
    <mergeCell ref="A6:U6"/>
  </mergeCells>
  <conditionalFormatting sqref="B13:U18 B7:U11">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Inf General</vt:lpstr>
      <vt:lpstr>Involucrados</vt:lpstr>
      <vt:lpstr>Causa-Objetivos</vt:lpstr>
      <vt:lpstr>Indicadores</vt:lpstr>
      <vt:lpstr>Resultados</vt:lpstr>
      <vt:lpstr>Presupuesto</vt:lpstr>
      <vt:lpstr>Listas</vt:lpstr>
      <vt:lpstr>Plan Trabajo</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2024-04-22T19:36:31Z</cp:lastPrinted>
  <dcterms:created xsi:type="dcterms:W3CDTF">2007-10-24T18:42:22Z</dcterms:created>
  <dcterms:modified xsi:type="dcterms:W3CDTF">2024-05-08T18:09:41Z</dcterms:modified>
</cp:coreProperties>
</file>