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ELL\Desktop\"/>
    </mc:Choice>
  </mc:AlternateContent>
  <xr:revisionPtr revIDLastSave="0" documentId="13_ncr:1_{1DB4E59A-3468-4DAD-A785-1D3C35E50B9A}" xr6:coauthVersionLast="47" xr6:coauthVersionMax="47" xr10:uidLastSave="{00000000-0000-0000-0000-000000000000}"/>
  <bookViews>
    <workbookView xWindow="-120" yWindow="-120" windowWidth="20730" windowHeight="11040" xr2:uid="{00000000-000D-0000-FFFF-FFFF00000000}"/>
  </bookViews>
  <sheets>
    <sheet name="Inf General" sheetId="1" r:id="rId1"/>
    <sheet name="Involucrados" sheetId="2" r:id="rId2"/>
    <sheet name="Causa-Objetivos" sheetId="3" r:id="rId3"/>
    <sheet name="Indicadores" sheetId="4" r:id="rId4"/>
    <sheet name="Resultados" sheetId="5" r:id="rId5"/>
    <sheet name="Presupuesto" sheetId="6" r:id="rId6"/>
    <sheet name="Listas" sheetId="7" state="hidden" r:id="rId7"/>
    <sheet name="Cronograma" sheetId="8" r:id="rId8"/>
  </sheets>
  <definedNames>
    <definedName name="_ftn1" localSheetId="5">Presupuesto!$C$38</definedName>
    <definedName name="_ftnref1" localSheetId="5">Presupuesto!$C$31</definedName>
    <definedName name="causas">Listas!$H$122:$H$129</definedName>
    <definedName name="Centro">#REF!</definedName>
    <definedName name="CUENCAS" localSheetId="5">Listas!$H$2:$H$104</definedName>
    <definedName name="CUENCAS">#REF!</definedName>
    <definedName name="DAR">Listas!$H$106:$H$113</definedName>
    <definedName name="Departamental">#REF!</definedName>
    <definedName name="Efectos">Listas!$H$116:$H$119</definedName>
    <definedName name="Norte">Listas!$A$2:$A$35</definedName>
    <definedName name="Pacífico_Norte">#REF!</definedName>
    <definedName name="Pacífico_Sur">#REF!</definedName>
    <definedName name="Sur">#REF!</definedName>
    <definedName name="UNI">#REF!</definedName>
    <definedName name="Unida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81GYwcTSAMT0Ef02GWqPrGK443/QGpApIwmn9JJab0o="/>
    </ext>
  </extLst>
</workbook>
</file>

<file path=xl/calcChain.xml><?xml version="1.0" encoding="utf-8"?>
<calcChain xmlns="http://schemas.openxmlformats.org/spreadsheetml/2006/main">
  <c r="L115" i="6" l="1"/>
  <c r="G119" i="6" s="1"/>
  <c r="F115" i="6"/>
  <c r="C51" i="6"/>
  <c r="J82" i="6"/>
  <c r="K63" i="6"/>
  <c r="C113" i="6"/>
  <c r="A18" i="8"/>
  <c r="A17" i="8"/>
  <c r="A16" i="8"/>
  <c r="A15" i="8"/>
  <c r="A14" i="8"/>
  <c r="A13" i="8"/>
  <c r="A11" i="8"/>
  <c r="A10" i="8"/>
  <c r="A9" i="8"/>
  <c r="A8" i="8"/>
  <c r="A7" i="8"/>
  <c r="J112" i="6"/>
  <c r="H112" i="6"/>
  <c r="L111" i="6"/>
  <c r="M111" i="6" s="1"/>
  <c r="K111" i="6"/>
  <c r="G111" i="6"/>
  <c r="L110" i="6"/>
  <c r="M110" i="6" s="1"/>
  <c r="K110" i="6"/>
  <c r="G110" i="6"/>
  <c r="L109" i="6"/>
  <c r="M109" i="6" s="1"/>
  <c r="K109" i="6"/>
  <c r="G109" i="6"/>
  <c r="L108" i="6"/>
  <c r="M108" i="6" s="1"/>
  <c r="K108" i="6"/>
  <c r="G108" i="6"/>
  <c r="L107" i="6"/>
  <c r="M107" i="6" s="1"/>
  <c r="K107" i="6"/>
  <c r="G107" i="6"/>
  <c r="L106" i="6"/>
  <c r="M106" i="6" s="1"/>
  <c r="K106" i="6"/>
  <c r="G106" i="6"/>
  <c r="L105" i="6"/>
  <c r="M105" i="6" s="1"/>
  <c r="K105" i="6"/>
  <c r="G105" i="6"/>
  <c r="L104" i="6"/>
  <c r="M104" i="6" s="1"/>
  <c r="K104" i="6"/>
  <c r="G104" i="6"/>
  <c r="L103" i="6"/>
  <c r="M103" i="6" s="1"/>
  <c r="K103" i="6"/>
  <c r="G103" i="6"/>
  <c r="G112" i="6" s="1"/>
  <c r="B103" i="6"/>
  <c r="J102" i="6"/>
  <c r="H102" i="6"/>
  <c r="L101" i="6"/>
  <c r="K101" i="6"/>
  <c r="G101" i="6"/>
  <c r="M101" i="6" s="1"/>
  <c r="L100" i="6"/>
  <c r="K100" i="6"/>
  <c r="G100" i="6"/>
  <c r="M100" i="6" s="1"/>
  <c r="L99" i="6"/>
  <c r="K99" i="6"/>
  <c r="G99" i="6"/>
  <c r="M99" i="6" s="1"/>
  <c r="L98" i="6"/>
  <c r="K98" i="6"/>
  <c r="G98" i="6"/>
  <c r="M98" i="6" s="1"/>
  <c r="L97" i="6"/>
  <c r="K97" i="6"/>
  <c r="G97" i="6"/>
  <c r="M97" i="6" s="1"/>
  <c r="L96" i="6"/>
  <c r="K96" i="6"/>
  <c r="G96" i="6"/>
  <c r="M96" i="6" s="1"/>
  <c r="L95" i="6"/>
  <c r="K95" i="6"/>
  <c r="G95" i="6"/>
  <c r="M95" i="6" s="1"/>
  <c r="L94" i="6"/>
  <c r="K94" i="6"/>
  <c r="G94" i="6"/>
  <c r="L93" i="6"/>
  <c r="K93" i="6"/>
  <c r="G93" i="6"/>
  <c r="G102" i="6" s="1"/>
  <c r="B93" i="6"/>
  <c r="J92" i="6"/>
  <c r="L92" i="6" s="1"/>
  <c r="H92" i="6"/>
  <c r="L91" i="6"/>
  <c r="M91" i="6" s="1"/>
  <c r="K91" i="6"/>
  <c r="G91" i="6"/>
  <c r="L90" i="6"/>
  <c r="M90" i="6" s="1"/>
  <c r="K90" i="6"/>
  <c r="G90" i="6"/>
  <c r="L89" i="6"/>
  <c r="M89" i="6" s="1"/>
  <c r="K89" i="6"/>
  <c r="G89" i="6"/>
  <c r="L88" i="6"/>
  <c r="M88" i="6" s="1"/>
  <c r="K88" i="6"/>
  <c r="G88" i="6"/>
  <c r="L87" i="6"/>
  <c r="M87" i="6" s="1"/>
  <c r="K87" i="6"/>
  <c r="G87" i="6"/>
  <c r="L86" i="6"/>
  <c r="M86" i="6" s="1"/>
  <c r="K86" i="6"/>
  <c r="G86" i="6"/>
  <c r="L85" i="6"/>
  <c r="M85" i="6" s="1"/>
  <c r="K85" i="6"/>
  <c r="G85" i="6"/>
  <c r="L84" i="6"/>
  <c r="M84" i="6" s="1"/>
  <c r="K84" i="6"/>
  <c r="G84" i="6"/>
  <c r="L83" i="6"/>
  <c r="M83" i="6" s="1"/>
  <c r="K83" i="6"/>
  <c r="G83" i="6"/>
  <c r="G92" i="6" s="1"/>
  <c r="M92" i="6" s="1"/>
  <c r="B83" i="6"/>
  <c r="L82" i="6"/>
  <c r="H82" i="6"/>
  <c r="L81" i="6"/>
  <c r="K81" i="6"/>
  <c r="G81" i="6"/>
  <c r="M81" i="6" s="1"/>
  <c r="L80" i="6"/>
  <c r="K80" i="6"/>
  <c r="G80" i="6"/>
  <c r="M80" i="6" s="1"/>
  <c r="L79" i="6"/>
  <c r="K79" i="6"/>
  <c r="G79" i="6"/>
  <c r="M79" i="6" s="1"/>
  <c r="L78" i="6"/>
  <c r="K78" i="6"/>
  <c r="G78" i="6"/>
  <c r="M78" i="6" s="1"/>
  <c r="L77" i="6"/>
  <c r="K77" i="6"/>
  <c r="G77" i="6"/>
  <c r="M77" i="6" s="1"/>
  <c r="L76" i="6"/>
  <c r="K76" i="6"/>
  <c r="G76" i="6"/>
  <c r="M76" i="6" s="1"/>
  <c r="L75" i="6"/>
  <c r="K75" i="6"/>
  <c r="G75" i="6"/>
  <c r="M75" i="6" s="1"/>
  <c r="L74" i="6"/>
  <c r="K74" i="6"/>
  <c r="G74" i="6"/>
  <c r="M74" i="6" s="1"/>
  <c r="L73" i="6"/>
  <c r="K73" i="6"/>
  <c r="G73" i="6"/>
  <c r="G82" i="6" s="1"/>
  <c r="M82" i="6" s="1"/>
  <c r="B73" i="6"/>
  <c r="J72" i="6"/>
  <c r="H72" i="6"/>
  <c r="L71" i="6"/>
  <c r="M71" i="6" s="1"/>
  <c r="K71" i="6"/>
  <c r="G71" i="6"/>
  <c r="L70" i="6"/>
  <c r="M70" i="6" s="1"/>
  <c r="K70" i="6"/>
  <c r="G70" i="6"/>
  <c r="L69" i="6"/>
  <c r="M69" i="6" s="1"/>
  <c r="K69" i="6"/>
  <c r="G69" i="6"/>
  <c r="L68" i="6"/>
  <c r="M68" i="6" s="1"/>
  <c r="K68" i="6"/>
  <c r="G68" i="6"/>
  <c r="L67" i="6"/>
  <c r="M67" i="6" s="1"/>
  <c r="K67" i="6"/>
  <c r="G67" i="6"/>
  <c r="L66" i="6"/>
  <c r="M66" i="6" s="1"/>
  <c r="K66" i="6"/>
  <c r="G66" i="6"/>
  <c r="K65" i="6"/>
  <c r="G65" i="6"/>
  <c r="L64" i="6"/>
  <c r="K64" i="6"/>
  <c r="G64" i="6"/>
  <c r="M64" i="6" s="1"/>
  <c r="L63" i="6"/>
  <c r="G63" i="6"/>
  <c r="L62" i="6"/>
  <c r="K62" i="6"/>
  <c r="G62" i="6"/>
  <c r="B62" i="6"/>
  <c r="F61" i="6"/>
  <c r="M60" i="6"/>
  <c r="L60" i="6"/>
  <c r="K60" i="6"/>
  <c r="G60" i="6"/>
  <c r="M59" i="6"/>
  <c r="L59" i="6"/>
  <c r="K59" i="6"/>
  <c r="G59" i="6"/>
  <c r="M58" i="6"/>
  <c r="L58" i="6"/>
  <c r="K58" i="6"/>
  <c r="G58" i="6"/>
  <c r="M57" i="6"/>
  <c r="L57" i="6"/>
  <c r="K57" i="6"/>
  <c r="G57" i="6"/>
  <c r="K56" i="6"/>
  <c r="G56" i="6"/>
  <c r="J56" i="6" s="1"/>
  <c r="L56" i="6" s="1"/>
  <c r="K55" i="6"/>
  <c r="J55" i="6"/>
  <c r="L55" i="6" s="1"/>
  <c r="G55" i="6"/>
  <c r="K54" i="6"/>
  <c r="G54" i="6"/>
  <c r="H54" i="6" s="1"/>
  <c r="K53" i="6"/>
  <c r="G53" i="6"/>
  <c r="K52" i="6"/>
  <c r="G52" i="6"/>
  <c r="J52" i="6" s="1"/>
  <c r="B52" i="6"/>
  <c r="J50" i="6"/>
  <c r="L50" i="6" s="1"/>
  <c r="H50" i="6"/>
  <c r="L49" i="6"/>
  <c r="K49" i="6"/>
  <c r="G49" i="6"/>
  <c r="M49" i="6" s="1"/>
  <c r="L48" i="6"/>
  <c r="K48" i="6"/>
  <c r="G48" i="6"/>
  <c r="M48" i="6" s="1"/>
  <c r="L47" i="6"/>
  <c r="K47" i="6"/>
  <c r="G47" i="6"/>
  <c r="M47" i="6" s="1"/>
  <c r="L46" i="6"/>
  <c r="K46" i="6"/>
  <c r="G46" i="6"/>
  <c r="M46" i="6" s="1"/>
  <c r="L45" i="6"/>
  <c r="K45" i="6"/>
  <c r="G45" i="6"/>
  <c r="M45" i="6" s="1"/>
  <c r="L44" i="6"/>
  <c r="K44" i="6"/>
  <c r="G44" i="6"/>
  <c r="M44" i="6" s="1"/>
  <c r="L43" i="6"/>
  <c r="K43" i="6"/>
  <c r="G43" i="6"/>
  <c r="M43" i="6" s="1"/>
  <c r="L42" i="6"/>
  <c r="K42" i="6"/>
  <c r="G42" i="6"/>
  <c r="G50" i="6" s="1"/>
  <c r="M50" i="6" s="1"/>
  <c r="B42" i="6"/>
  <c r="J41" i="6"/>
  <c r="L41" i="6" s="1"/>
  <c r="H41" i="6"/>
  <c r="H51" i="6" s="1"/>
  <c r="F41" i="6"/>
  <c r="M40" i="6"/>
  <c r="L40" i="6"/>
  <c r="K40" i="6"/>
  <c r="G40" i="6"/>
  <c r="M39" i="6"/>
  <c r="L39" i="6"/>
  <c r="K39" i="6"/>
  <c r="G39" i="6"/>
  <c r="M38" i="6"/>
  <c r="L38" i="6"/>
  <c r="K38" i="6"/>
  <c r="G38" i="6"/>
  <c r="M37" i="6"/>
  <c r="L37" i="6"/>
  <c r="K37" i="6"/>
  <c r="G37" i="6"/>
  <c r="M36" i="6"/>
  <c r="L36" i="6"/>
  <c r="K36" i="6"/>
  <c r="G36" i="6"/>
  <c r="M35" i="6"/>
  <c r="L35" i="6"/>
  <c r="K35" i="6"/>
  <c r="G35" i="6"/>
  <c r="M34" i="6"/>
  <c r="L34" i="6"/>
  <c r="K34" i="6"/>
  <c r="G34" i="6"/>
  <c r="M33" i="6"/>
  <c r="L33" i="6"/>
  <c r="K33" i="6"/>
  <c r="G33" i="6"/>
  <c r="G41" i="6" s="1"/>
  <c r="B33" i="6"/>
  <c r="J32" i="6"/>
  <c r="L32" i="6" s="1"/>
  <c r="H32" i="6"/>
  <c r="F32" i="6"/>
  <c r="L31" i="6"/>
  <c r="M31" i="6" s="1"/>
  <c r="K31" i="6"/>
  <c r="G31" i="6"/>
  <c r="L30" i="6"/>
  <c r="M30" i="6" s="1"/>
  <c r="K30" i="6"/>
  <c r="G30" i="6"/>
  <c r="L29" i="6"/>
  <c r="M29" i="6" s="1"/>
  <c r="K29" i="6"/>
  <c r="G29" i="6"/>
  <c r="L28" i="6"/>
  <c r="M28" i="6" s="1"/>
  <c r="K28" i="6"/>
  <c r="G28" i="6"/>
  <c r="L27" i="6"/>
  <c r="M27" i="6" s="1"/>
  <c r="K27" i="6"/>
  <c r="G27" i="6"/>
  <c r="L26" i="6"/>
  <c r="M26" i="6" s="1"/>
  <c r="K26" i="6"/>
  <c r="G26" i="6"/>
  <c r="L25" i="6"/>
  <c r="M25" i="6" s="1"/>
  <c r="K25" i="6"/>
  <c r="G25" i="6"/>
  <c r="L24" i="6"/>
  <c r="M24" i="6" s="1"/>
  <c r="K24" i="6"/>
  <c r="G24" i="6"/>
  <c r="G32" i="6" s="1"/>
  <c r="M32" i="6" s="1"/>
  <c r="B24" i="6"/>
  <c r="J23" i="6"/>
  <c r="L23" i="6" s="1"/>
  <c r="H23" i="6"/>
  <c r="G23" i="6"/>
  <c r="M23" i="6" s="1"/>
  <c r="F23" i="6"/>
  <c r="L22" i="6"/>
  <c r="M22" i="6" s="1"/>
  <c r="K22" i="6"/>
  <c r="G22" i="6"/>
  <c r="L21" i="6"/>
  <c r="M21" i="6" s="1"/>
  <c r="K21" i="6"/>
  <c r="G21" i="6"/>
  <c r="L20" i="6"/>
  <c r="M20" i="6" s="1"/>
  <c r="K20" i="6"/>
  <c r="G20" i="6"/>
  <c r="L19" i="6"/>
  <c r="K19" i="6"/>
  <c r="G19" i="6"/>
  <c r="M19" i="6" s="1"/>
  <c r="L18" i="6"/>
  <c r="K18" i="6"/>
  <c r="G18" i="6"/>
  <c r="M18" i="6" s="1"/>
  <c r="L17" i="6"/>
  <c r="K17" i="6"/>
  <c r="G17" i="6"/>
  <c r="M17" i="6" s="1"/>
  <c r="L16" i="6"/>
  <c r="K16" i="6"/>
  <c r="G16" i="6"/>
  <c r="M16" i="6" s="1"/>
  <c r="L15" i="6"/>
  <c r="K15" i="6"/>
  <c r="G15" i="6"/>
  <c r="M15" i="6" s="1"/>
  <c r="B15" i="6"/>
  <c r="L14" i="6"/>
  <c r="J14" i="6"/>
  <c r="H14" i="6"/>
  <c r="F14" i="6"/>
  <c r="L13" i="6"/>
  <c r="K13" i="6"/>
  <c r="G13" i="6"/>
  <c r="M13" i="6" s="1"/>
  <c r="L12" i="6"/>
  <c r="K12" i="6"/>
  <c r="G12" i="6"/>
  <c r="M12" i="6" s="1"/>
  <c r="L11" i="6"/>
  <c r="K11" i="6"/>
  <c r="G11" i="6"/>
  <c r="M11" i="6" s="1"/>
  <c r="L10" i="6"/>
  <c r="K10" i="6"/>
  <c r="G10" i="6"/>
  <c r="M10" i="6" s="1"/>
  <c r="L9" i="6"/>
  <c r="K9" i="6"/>
  <c r="G9" i="6"/>
  <c r="M9" i="6" s="1"/>
  <c r="L8" i="6"/>
  <c r="K8" i="6"/>
  <c r="G8" i="6"/>
  <c r="M8" i="6" s="1"/>
  <c r="L7" i="6"/>
  <c r="K7" i="6"/>
  <c r="G7" i="6"/>
  <c r="M7" i="6" s="1"/>
  <c r="L6" i="6"/>
  <c r="K6" i="6"/>
  <c r="G6" i="6"/>
  <c r="G14" i="6" s="1"/>
  <c r="M14" i="6" s="1"/>
  <c r="B6" i="6"/>
  <c r="A2" i="6"/>
  <c r="A2" i="8" s="1"/>
  <c r="G30" i="5"/>
  <c r="M29" i="5"/>
  <c r="L29" i="5"/>
  <c r="K29" i="5"/>
  <c r="J29" i="5"/>
  <c r="I29" i="5"/>
  <c r="H29" i="5"/>
  <c r="N29" i="5" s="1"/>
  <c r="G29" i="5"/>
  <c r="G28" i="5"/>
  <c r="N27" i="5"/>
  <c r="M27" i="5"/>
  <c r="L27" i="5"/>
  <c r="K27" i="5"/>
  <c r="J27" i="5"/>
  <c r="I27" i="5"/>
  <c r="H27" i="5"/>
  <c r="G27" i="5"/>
  <c r="G26" i="5"/>
  <c r="M25" i="5"/>
  <c r="L25" i="5"/>
  <c r="K25" i="5"/>
  <c r="J25" i="5"/>
  <c r="I25" i="5"/>
  <c r="G25" i="5"/>
  <c r="H25" i="5" s="1"/>
  <c r="N25" i="5" s="1"/>
  <c r="G24" i="5"/>
  <c r="M23" i="5"/>
  <c r="L23" i="5"/>
  <c r="K23" i="5"/>
  <c r="J23" i="5"/>
  <c r="I23" i="5"/>
  <c r="G23" i="5"/>
  <c r="H23" i="5" s="1"/>
  <c r="N23" i="5" s="1"/>
  <c r="G22" i="5"/>
  <c r="M21" i="5"/>
  <c r="L21" i="5"/>
  <c r="K21" i="5"/>
  <c r="J21" i="5"/>
  <c r="I21" i="5"/>
  <c r="H21" i="5"/>
  <c r="N21" i="5" s="1"/>
  <c r="G21" i="5"/>
  <c r="K19" i="5"/>
  <c r="J19" i="5"/>
  <c r="I19" i="5"/>
  <c r="H19" i="5"/>
  <c r="N19" i="5" s="1"/>
  <c r="G19" i="5"/>
  <c r="E19" i="5"/>
  <c r="A19" i="5"/>
  <c r="I16" i="5"/>
  <c r="G15" i="5"/>
  <c r="M14" i="5"/>
  <c r="L14" i="5"/>
  <c r="K14" i="5"/>
  <c r="J14" i="5"/>
  <c r="I14" i="5"/>
  <c r="N15" i="5" s="1"/>
  <c r="G14" i="5"/>
  <c r="H14" i="5" s="1"/>
  <c r="N14" i="5" s="1"/>
  <c r="G13" i="5"/>
  <c r="M12" i="5"/>
  <c r="L12" i="5"/>
  <c r="N13" i="5" s="1"/>
  <c r="K12" i="5"/>
  <c r="J12" i="5"/>
  <c r="I12" i="5"/>
  <c r="H12" i="5"/>
  <c r="N12" i="5" s="1"/>
  <c r="G12" i="5"/>
  <c r="G11" i="5"/>
  <c r="M10" i="5"/>
  <c r="L10" i="5"/>
  <c r="K10" i="5"/>
  <c r="J10" i="5"/>
  <c r="J16" i="5" s="1"/>
  <c r="I10" i="5"/>
  <c r="N11" i="5" s="1"/>
  <c r="G10" i="5"/>
  <c r="H10" i="5" s="1"/>
  <c r="N10" i="5" s="1"/>
  <c r="G9" i="5"/>
  <c r="M8" i="5"/>
  <c r="L8" i="5"/>
  <c r="N9" i="5" s="1"/>
  <c r="K8" i="5"/>
  <c r="J8" i="5"/>
  <c r="I8" i="5"/>
  <c r="H8" i="5"/>
  <c r="N8" i="5" s="1"/>
  <c r="G8" i="5"/>
  <c r="E7" i="5"/>
  <c r="G7" i="5" s="1"/>
  <c r="M6" i="5"/>
  <c r="M16" i="5" s="1"/>
  <c r="L6" i="5"/>
  <c r="L16" i="5" s="1"/>
  <c r="K6" i="5"/>
  <c r="K16" i="5" s="1"/>
  <c r="J6" i="5"/>
  <c r="I6" i="5"/>
  <c r="N7" i="5" s="1"/>
  <c r="G6" i="5"/>
  <c r="H6" i="5" s="1"/>
  <c r="E6" i="5"/>
  <c r="A6" i="5"/>
  <c r="A8" i="4"/>
  <c r="A4" i="4"/>
  <c r="A3" i="4"/>
  <c r="L112" i="6" l="1"/>
  <c r="M112" i="6" s="1"/>
  <c r="L102" i="6"/>
  <c r="M102" i="6" s="1"/>
  <c r="M94" i="6"/>
  <c r="K31" i="5"/>
  <c r="K34" i="5" s="1"/>
  <c r="I31" i="5"/>
  <c r="I34" i="5" s="1"/>
  <c r="M63" i="6"/>
  <c r="J31" i="5"/>
  <c r="J34" i="5" s="1"/>
  <c r="L72" i="6"/>
  <c r="M62" i="6"/>
  <c r="J61" i="6"/>
  <c r="L52" i="6"/>
  <c r="M19" i="5"/>
  <c r="M31" i="5" s="1"/>
  <c r="C39" i="5"/>
  <c r="E39" i="5"/>
  <c r="G16" i="5"/>
  <c r="N6" i="5"/>
  <c r="F51" i="6"/>
  <c r="M41" i="6"/>
  <c r="L54" i="6"/>
  <c r="H61" i="6"/>
  <c r="H113" i="6" s="1"/>
  <c r="H115" i="6" s="1"/>
  <c r="L19" i="5"/>
  <c r="L31" i="5" s="1"/>
  <c r="M53" i="6"/>
  <c r="M55" i="6"/>
  <c r="J53" i="6"/>
  <c r="L53" i="6" s="1"/>
  <c r="M54" i="6"/>
  <c r="G61" i="6"/>
  <c r="G72" i="6"/>
  <c r="G31" i="5"/>
  <c r="M6" i="6"/>
  <c r="M42" i="6"/>
  <c r="M73" i="6"/>
  <c r="M93" i="6"/>
  <c r="J51" i="6"/>
  <c r="L51" i="6" s="1"/>
  <c r="M52" i="6"/>
  <c r="M56" i="6"/>
  <c r="C40" i="5" l="1"/>
  <c r="E40" i="5"/>
  <c r="M72" i="6"/>
  <c r="L61" i="6"/>
  <c r="J113" i="6"/>
  <c r="J115" i="6" s="1"/>
  <c r="L34" i="5"/>
  <c r="F113" i="6"/>
  <c r="M61" i="6"/>
  <c r="J35" i="5"/>
  <c r="J36" i="5"/>
  <c r="J37" i="5" s="1"/>
  <c r="M51" i="6"/>
  <c r="G39" i="5"/>
  <c r="M34" i="5"/>
  <c r="G34" i="5"/>
  <c r="I39" i="5"/>
  <c r="C41" i="5"/>
  <c r="G40" i="5" l="1"/>
  <c r="E41" i="5"/>
  <c r="F40" i="5" s="1"/>
  <c r="C43" i="5"/>
  <c r="D40" i="5"/>
  <c r="D39" i="5"/>
  <c r="L35" i="5"/>
  <c r="L36" i="5" s="1"/>
  <c r="L113" i="6"/>
  <c r="M113" i="6" s="1"/>
  <c r="I36" i="5"/>
  <c r="I37" i="5" s="1"/>
  <c r="I40" i="5"/>
  <c r="I41" i="5" s="1"/>
  <c r="F39" i="5" l="1"/>
  <c r="F41" i="5" s="1"/>
  <c r="G41" i="5"/>
  <c r="E42" i="5" s="1"/>
  <c r="F42" i="5" s="1"/>
  <c r="M115" i="6"/>
  <c r="D41" i="5"/>
  <c r="H41" i="5" l="1"/>
  <c r="C42" i="5"/>
  <c r="D4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3000000}">
      <text>
        <r>
          <rPr>
            <sz val="10"/>
            <color rgb="FF000000"/>
            <rFont val="Arial"/>
            <scheme val="minor"/>
          </rPr>
          <t>======
ID#AAABOX--to4
    (2024-07-12 15:29:00)
Identifica el proyecto y deberá mantenerse durante toda su vigencia. Debe ser preciso, es decir, reflejar brevemente lo que se va a hacer (proceso a realizar), sobre qué se va a hacer (objeto sobre el cual se va a realizar) y donde se va a hacer (localización geográfica).</t>
        </r>
      </text>
    </comment>
    <comment ref="A6" authorId="0" shapeId="0" xr:uid="{00000000-0006-0000-0000-000004000000}">
      <text>
        <r>
          <rPr>
            <sz val="10"/>
            <color rgb="FF000000"/>
            <rFont val="Arial"/>
            <scheme val="minor"/>
          </rPr>
          <t>======
ID#AAABOX--tow
    (2024-07-12 15:29:00)
Nombre de la persona responsable de la gestión del proyecto en todo su ciclo de vida.</t>
        </r>
      </text>
    </comment>
    <comment ref="A7" authorId="0" shapeId="0" xr:uid="{00000000-0006-0000-0000-000002000000}">
      <text>
        <r>
          <rPr>
            <sz val="10"/>
            <color rgb="FF000000"/>
            <rFont val="Arial"/>
            <scheme val="minor"/>
          </rPr>
          <t>======
ID#AAABOX--tpU
    (2024-07-12 15:29:00)
Detalla las fuentes de financiación en el caso de que existan otros aportantes, como alcaldias, empresas privadas, entre otras</t>
        </r>
      </text>
    </comment>
    <comment ref="A8" authorId="0" shapeId="0" xr:uid="{00000000-0006-0000-0000-000001000000}">
      <text>
        <r>
          <rPr>
            <sz val="10"/>
            <color rgb="FF000000"/>
            <rFont val="Arial"/>
            <scheme val="minor"/>
          </rPr>
          <t>======
ID#AAABOX--tpc
    (2024-07-12 15:29:00)
Escriba el lugar y la fecha de diligenciamiento</t>
        </r>
      </text>
    </comment>
  </commentList>
  <extLst>
    <ext xmlns:r="http://schemas.openxmlformats.org/officeDocument/2006/relationships" uri="GoogleSheetsCustomDataVersion2">
      <go:sheetsCustomData xmlns:go="http://customooxmlschemas.google.com/" r:id="rId1" roundtripDataSignature="AMtx7mieQ57/AiGxxosoRlYizIwZRuJ+7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100-000002000000}">
      <text>
        <r>
          <rPr>
            <sz val="10"/>
            <color rgb="FF000000"/>
            <rFont val="Arial"/>
            <scheme val="minor"/>
          </rPr>
          <t>======
ID#AAABOX--tpA
    (2024-07-12 15:29:00)
Nombre del interesado o involucrado en el proyecto.
Personas, grupos u organizaciones que podrían impactarse o ser impactadas por una decisión, actividad o resultado de un proyecto.</t>
        </r>
      </text>
    </comment>
    <comment ref="J3" authorId="0" shapeId="0" xr:uid="{00000000-0006-0000-0100-000001000000}">
      <text>
        <r>
          <rPr>
            <sz val="10"/>
            <color rgb="FF000000"/>
            <rFont val="Arial"/>
            <scheme val="minor"/>
          </rPr>
          <t>======
ID#AAABOX--tpI
    (2024-07-12 15:29:00)
Describe con qué frecuencia se debe establecer comunicación con este interesado o se le deben enviar reportes de gestión del proyecto.</t>
        </r>
      </text>
    </comment>
  </commentList>
  <extLst>
    <ext xmlns:r="http://schemas.openxmlformats.org/officeDocument/2006/relationships" uri="GoogleSheetsCustomDataVersion2">
      <go:sheetsCustomData xmlns:go="http://customooxmlschemas.google.com/" r:id="rId1" roundtripDataSignature="AMtx7miN4AyoM0rfss4QDLyN+O9kGrn3D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4000000}">
      <text>
        <r>
          <rPr>
            <sz val="10"/>
            <color rgb="FF000000"/>
            <rFont val="Arial"/>
            <scheme val="minor"/>
          </rPr>
          <t>======
ID#AAABOX--to8
Edwin.Martinez    (2024-07-12 15:29:00)
Describe la situación no deseada por las instituciones o los actores. No es la ausencia de una solución, sino un estado negativo existente.</t>
        </r>
      </text>
    </comment>
    <comment ref="B4" authorId="0" shapeId="0" xr:uid="{00000000-0006-0000-0200-000006000000}">
      <text>
        <r>
          <rPr>
            <sz val="10"/>
            <color rgb="FF000000"/>
            <rFont val="Arial"/>
            <scheme val="minor"/>
          </rPr>
          <t>======
ID#AAABOX--tos
Edwin.Martinez    (2024-07-12 15:29:00)
Describe los cambios que se desean alcanzar con relación al problema. ¿Qué se busca con el proyecto? El objetivo debe expresar claramente: QUÉ, PARA QUÉ y CON QUIÉN se desarrollará.</t>
        </r>
      </text>
    </comment>
    <comment ref="A6" authorId="0" shapeId="0" xr:uid="{00000000-0006-0000-0200-000005000000}">
      <text>
        <r>
          <rPr>
            <sz val="10"/>
            <color rgb="FF000000"/>
            <rFont val="Arial"/>
            <scheme val="minor"/>
          </rPr>
          <t>======
ID#AAABOX--to0
Edwin.Martinez    (2024-07-12 15:29:00)
Situaciones generadoras del problema identificado.</t>
        </r>
      </text>
    </comment>
    <comment ref="B6" authorId="0" shapeId="0" xr:uid="{00000000-0006-0000-0200-000002000000}">
      <text>
        <r>
          <rPr>
            <sz val="10"/>
            <color rgb="FF000000"/>
            <rFont val="Arial"/>
            <scheme val="minor"/>
          </rPr>
          <t>======
ID#AAABOX--tpM
Edwin.Martinez    (2024-07-12 15:29:00)
Constituyen la desagregación del objetivo del proyecto en logros más concretos como respuesta al problema o situación que se desea atender. Están lógicamente interrelacionados entre sí y se constituyen en soluciones para cada uno de los aspectos que originan el problema (causas). Así, si se alcanzan los resultados, se garantiza el logro del objetivo del proyecto. Inserte más filas para describir más resultados.</t>
        </r>
      </text>
    </comment>
    <comment ref="A9" authorId="0" shapeId="0" xr:uid="{00000000-0006-0000-0200-000001000000}">
      <text>
        <r>
          <rPr>
            <sz val="10"/>
            <color rgb="FF000000"/>
            <rFont val="Arial"/>
            <scheme val="minor"/>
          </rPr>
          <t>======
ID#AAABOX--tpY
Edwin.Martinez    (2024-07-12 15:29:00)
Consecuencias que aparecen como resultado del problema y que alteran el territorio y/o la población allí asentada.</t>
        </r>
      </text>
    </comment>
    <comment ref="B9" authorId="0" shapeId="0" xr:uid="{00000000-0006-0000-0200-000003000000}">
      <text>
        <r>
          <rPr>
            <sz val="10"/>
            <color rgb="FF000000"/>
            <rFont val="Arial"/>
            <scheme val="minor"/>
          </rPr>
          <t>======
ID#AAABOX--tpE
Edwin.Martinez    (2024-07-12 15:29:00)
Situaciones que describen o hacen evidentes los efectos del problema.</t>
        </r>
      </text>
    </comment>
  </commentList>
  <extLst>
    <ext xmlns:r="http://schemas.openxmlformats.org/officeDocument/2006/relationships" uri="GoogleSheetsCustomDataVersion2">
      <go:sheetsCustomData xmlns:go="http://customooxmlschemas.google.com/" r:id="rId1" roundtripDataSignature="AMtx7mgXOeZyRE0dH3DI1/gE0A+pBIYYX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500-000001000000}">
      <text>
        <r>
          <rPr>
            <sz val="10"/>
            <color rgb="FF000000"/>
            <rFont val="Arial"/>
            <scheme val="minor"/>
          </rPr>
          <t>======
ID#AAABOX--tpg
    (2024-07-12 15:29:00)
ADM: Administrativos
HNED: Honorarios Educación
COED: Costos Operativos Educación
HNIT: Honorarios Imp. Técnica
COIT: Costos Operativos Imp. Técnica</t>
        </r>
      </text>
    </comment>
    <comment ref="K5" authorId="0" shapeId="0" xr:uid="{00000000-0006-0000-0500-000002000000}">
      <text>
        <r>
          <rPr>
            <sz val="10"/>
            <color rgb="FF000000"/>
            <rFont val="Arial"/>
            <scheme val="minor"/>
          </rPr>
          <t>======
ID#AAAAUsWF1eU
usuario    (2022-02-11 01:45:19)
ADM: Administrativos
HNED: Honorarios Educación
COED: Costos Operativos Educación
HNIT: Honorarios Imp. Técnica
COIT: Costos Operativos Imp. Técnica</t>
        </r>
      </text>
    </comment>
  </commentList>
  <extLst>
    <ext xmlns:r="http://schemas.openxmlformats.org/officeDocument/2006/relationships" uri="GoogleSheetsCustomDataVersion2">
      <go:sheetsCustomData xmlns:go="http://customooxmlschemas.google.com/" r:id="rId1" roundtripDataSignature="AMtx7mg6EXAltzDGTQOvLdDdqzqG2qSkHA=="/>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700-000001000000}">
      <text>
        <r>
          <rPr>
            <sz val="10"/>
            <color rgb="FF000000"/>
            <rFont val="Arial"/>
            <scheme val="minor"/>
          </rPr>
          <t>======
ID#AAABOX--tpQ
S Naranjo    (2024-07-12 15:29:00)
S Naranjo:</t>
        </r>
      </text>
    </comment>
  </commentList>
  <extLst>
    <ext xmlns:r="http://schemas.openxmlformats.org/officeDocument/2006/relationships" uri="GoogleSheetsCustomDataVersion2">
      <go:sheetsCustomData xmlns:go="http://customooxmlschemas.google.com/" r:id="rId1" roundtripDataSignature="AMtx7mjpdkaVD4yXfs5eSo/+bk+A62NpjQ=="/>
    </ext>
  </extLst>
</comments>
</file>

<file path=xl/sharedStrings.xml><?xml version="1.0" encoding="utf-8"?>
<sst xmlns="http://schemas.openxmlformats.org/spreadsheetml/2006/main" count="425" uniqueCount="328">
  <si>
    <t>INICIATIVA JUVENIL AMBIENTAL
CVC
MATRIZ PARA LA FORMULACIÓN DE INICIATIVAS 2024 - 2025</t>
  </si>
  <si>
    <t>INFORMACIÓN GENERAL DE LA INICIATIVA</t>
  </si>
  <si>
    <t>NOMBRE DE LA INICIATIVA</t>
  </si>
  <si>
    <t>TEMA ESTRATÉGICO</t>
  </si>
  <si>
    <t>ESAL</t>
  </si>
  <si>
    <t>OTROS APORTANTES PARA LA FINANCIACIÓN</t>
  </si>
  <si>
    <t>LUGAR Y FECHA DE DILIGENCIAMIENTO</t>
  </si>
  <si>
    <t>ANÁLISIS DE INVOLUCRADOS</t>
  </si>
  <si>
    <t>DESCRIPCIÓN GENERAL</t>
  </si>
  <si>
    <t>MEDICIÓN DE INTERÉS Y PODER</t>
  </si>
  <si>
    <t>PLAN DE RESPUESTA</t>
  </si>
  <si>
    <t>ID</t>
  </si>
  <si>
    <t>Nombre del Actor</t>
  </si>
  <si>
    <t>Tipo Involucrado</t>
  </si>
  <si>
    <t>Nivel de Poder</t>
  </si>
  <si>
    <t>Tipo de Poder</t>
  </si>
  <si>
    <t>Nivel de Interés</t>
  </si>
  <si>
    <t xml:space="preserve">Descripción del Interés particular </t>
  </si>
  <si>
    <t>Descripción del Impacto que podría generar</t>
  </si>
  <si>
    <t>Tipo de Manejo</t>
  </si>
  <si>
    <t>Como puede ser incorporado o gestionado en la iniciativa?</t>
  </si>
  <si>
    <t>A</t>
  </si>
  <si>
    <t>PERSONA 1</t>
  </si>
  <si>
    <t>Persona</t>
  </si>
  <si>
    <t>Cliente/Beneficiario</t>
  </si>
  <si>
    <t>Mejorar el Ecosistema, no le gustan las capacitaciones</t>
  </si>
  <si>
    <t>Es uno de los propietarios con mayor daño en su predio, por lo cual el impacto seria optimo</t>
  </si>
  <si>
    <t>Involucrar Significativamente</t>
  </si>
  <si>
    <t>Incluir como beneficiario. Motivar</t>
  </si>
  <si>
    <t>B</t>
  </si>
  <si>
    <t>C</t>
  </si>
  <si>
    <t>D</t>
  </si>
  <si>
    <t>E</t>
  </si>
  <si>
    <t>F</t>
  </si>
  <si>
    <t>G</t>
  </si>
  <si>
    <t>H</t>
  </si>
  <si>
    <t>I</t>
  </si>
  <si>
    <t>J</t>
  </si>
  <si>
    <t>.</t>
  </si>
  <si>
    <t>RELACIÓN ENTRE EL PROBLEMA Y LOS OBJETIVOS</t>
  </si>
  <si>
    <t>PROBLEMA IDENTIFICADO 
(CAUSA PRINCIPAL)</t>
  </si>
  <si>
    <t>DESCRIPCIÓN DEL OBJETIVO DE LA INICIATIVA</t>
  </si>
  <si>
    <t>OBJETO</t>
  </si>
  <si>
    <t>CAUSAS CRÍTICAS</t>
  </si>
  <si>
    <t>OBJETIVOS ESPECÍFICOS / RESULTADOS</t>
  </si>
  <si>
    <t>RESULTADO 1 EDUCACIÓN AMBIENTAL</t>
  </si>
  <si>
    <t>RESULTADO 2 IMPLEMENTACIÓN TÉCNICA</t>
  </si>
  <si>
    <t>EFECTOS ASOCIADOS</t>
  </si>
  <si>
    <t>IMPACTOS DE LA INICIATIVA</t>
  </si>
  <si>
    <t>MATRIZ DE INDICADORES</t>
  </si>
  <si>
    <t>Nombre Indicador</t>
  </si>
  <si>
    <t>Unidad  medida</t>
  </si>
  <si>
    <t>Meta 
2025</t>
  </si>
  <si>
    <t>Cuenca (s)</t>
  </si>
  <si>
    <t>FUENTES DE VERIFICACIÓN</t>
  </si>
  <si>
    <t>SUPUESTOS</t>
  </si>
  <si>
    <t>MATRIZ DE PLANIFICACIÓN DE LA INICIATIVA</t>
  </si>
  <si>
    <t>RESULTADO 1</t>
  </si>
  <si>
    <t>Descripción de las actividades por localización</t>
  </si>
  <si>
    <t>Distribución de costos por rubro y fuente de financiación</t>
  </si>
  <si>
    <t>ACTIVIDADES</t>
  </si>
  <si>
    <t>Unidad de medida</t>
  </si>
  <si>
    <t>Localización
 (Cuenca - Municipio)</t>
  </si>
  <si>
    <t>Valor unitario ($)</t>
  </si>
  <si>
    <t>Cantidad</t>
  </si>
  <si>
    <t>Subtotal ($)</t>
  </si>
  <si>
    <t>Total Actividad ($)</t>
  </si>
  <si>
    <t>Administrativos</t>
  </si>
  <si>
    <t>Honorarios Proceso Educación Ambiental</t>
  </si>
  <si>
    <t>Costos Operativos Educación Ambiental</t>
  </si>
  <si>
    <t>SUMAS IGUALES</t>
  </si>
  <si>
    <t>CVC</t>
  </si>
  <si>
    <t>Socializacion</t>
  </si>
  <si>
    <t>Jornadas</t>
  </si>
  <si>
    <t>Bugalagrande - BUGALAGRANDE</t>
  </si>
  <si>
    <t>Bugalagrande - TULUA</t>
  </si>
  <si>
    <t>Caracterización y Cartogafia Social</t>
  </si>
  <si>
    <t>A3</t>
  </si>
  <si>
    <t>A4</t>
  </si>
  <si>
    <t>A5</t>
  </si>
  <si>
    <t>SUBTOTAL RESULTADO EDUCACIÓN AMBIENTAL</t>
  </si>
  <si>
    <t>RESULTADO 2</t>
  </si>
  <si>
    <t>Honorarios Implementación Técnica</t>
  </si>
  <si>
    <t>Costos Operativos Implementación Técnica</t>
  </si>
  <si>
    <t>Aislamiento de 2 km de bosque</t>
  </si>
  <si>
    <t>Kilometro</t>
  </si>
  <si>
    <t>Anchicaya - BUENAVENTURA</t>
  </si>
  <si>
    <t>A7</t>
  </si>
  <si>
    <t>A8</t>
  </si>
  <si>
    <t>A9</t>
  </si>
  <si>
    <t>A10</t>
  </si>
  <si>
    <t>A11</t>
  </si>
  <si>
    <t>SUBTOTAL RESULTADO  IMPLEMENTACIÓN TÉCNICA</t>
  </si>
  <si>
    <t>ADMINISTRACIÓN</t>
  </si>
  <si>
    <t>TOTAL COSTOS HONORARIOS</t>
  </si>
  <si>
    <t>TOTAL COSTOS OPERATIVOS</t>
  </si>
  <si>
    <t>TOTAL RESULTADO1 + RESULTADO 2</t>
  </si>
  <si>
    <t>COMPONENTE</t>
  </si>
  <si>
    <t>APORTES CVC</t>
  </si>
  <si>
    <t>%</t>
  </si>
  <si>
    <t>APORTES ESAL</t>
  </si>
  <si>
    <t>TOTALES</t>
  </si>
  <si>
    <t>EDUCACIÓN AMBIENTAL</t>
  </si>
  <si>
    <t>% LIMITES INVERSION</t>
  </si>
  <si>
    <t>IMPLEMENTACIÓN TÉCNICA</t>
  </si>
  <si>
    <t>TOTAL APORTES</t>
  </si>
  <si>
    <t>DISTRIBUCIÓN % APORTES</t>
  </si>
  <si>
    <t>MATRIZ EXPLICATIVA DEL PRESUPUESTO</t>
  </si>
  <si>
    <t>ITEM</t>
  </si>
  <si>
    <t>PRESUPUESTO</t>
  </si>
  <si>
    <t>FUENTE DE FINANCIACIÓN</t>
  </si>
  <si>
    <t>RUBRO</t>
  </si>
  <si>
    <t>UNIDAD DE MEDIDA</t>
  </si>
  <si>
    <t>CANTIDAD</t>
  </si>
  <si>
    <t>COSTO/UNIT</t>
  </si>
  <si>
    <t>COSTO TOTAL</t>
  </si>
  <si>
    <t>Tipo Rubro</t>
  </si>
  <si>
    <t>CONTRA
PARTIDA</t>
  </si>
  <si>
    <t>Fuentes</t>
  </si>
  <si>
    <t>Sumas iguales</t>
  </si>
  <si>
    <t>Profesional</t>
  </si>
  <si>
    <t>Horas</t>
  </si>
  <si>
    <t>HNED</t>
  </si>
  <si>
    <t>Materiales</t>
  </si>
  <si>
    <t>Global</t>
  </si>
  <si>
    <t>COED</t>
  </si>
  <si>
    <t>Alquiler videobeam</t>
  </si>
  <si>
    <t>Alquiler salon rural</t>
  </si>
  <si>
    <t>horas</t>
  </si>
  <si>
    <t>Alquiler de sillas</t>
  </si>
  <si>
    <t>Unidad</t>
  </si>
  <si>
    <t>Transporte de beneficiarios</t>
  </si>
  <si>
    <t>Viajes</t>
  </si>
  <si>
    <t>Refrigerios</t>
  </si>
  <si>
    <t>Unidades</t>
  </si>
  <si>
    <t>Costos administrativos</t>
  </si>
  <si>
    <t>ADM</t>
  </si>
  <si>
    <t>SUBTOTAL</t>
  </si>
  <si>
    <t>SUBTOTAL DE LAS ACTIVIDADES DEL RESULTADO No. 1</t>
  </si>
  <si>
    <t>Mano de Obra</t>
  </si>
  <si>
    <t>Jornal</t>
  </si>
  <si>
    <t>COIT</t>
  </si>
  <si>
    <t>Materiales e Insumos</t>
  </si>
  <si>
    <t xml:space="preserve">Herramientas </t>
  </si>
  <si>
    <t xml:space="preserve">Transporte de Insumos </t>
  </si>
  <si>
    <t>Factor Rural</t>
  </si>
  <si>
    <t xml:space="preserve">Asistencia técnica y profesional </t>
  </si>
  <si>
    <t>Honorarios/mes</t>
  </si>
  <si>
    <t>HNIT</t>
  </si>
  <si>
    <t>SUBTOTAL DE LAS ACTIVIDADES DEL RESULTADO No. 2</t>
  </si>
  <si>
    <t>GRAN TOTAL</t>
  </si>
  <si>
    <t>RESULTADOS 1 Y 2</t>
  </si>
  <si>
    <t>NOTA:</t>
  </si>
  <si>
    <t>NO LLENAR CELDAS EN COLOR.</t>
  </si>
  <si>
    <t>CUENCAS</t>
  </si>
  <si>
    <t>Políticas</t>
  </si>
  <si>
    <t>TIPO RUBRO</t>
  </si>
  <si>
    <t>INDICADORES AMBIENTALES</t>
  </si>
  <si>
    <t>INDICADORES SOCIALES</t>
  </si>
  <si>
    <t>Amaime - EL CERRITO</t>
  </si>
  <si>
    <t>PN01 Gestión Integral del Recurso Hídrico</t>
  </si>
  <si>
    <t>C Operativos Educacion</t>
  </si>
  <si>
    <t>Carga de contaminación hídrica reducida por proyectos relacionados con el tratamiento de aguas cofinanciados por la Corporación</t>
  </si>
  <si>
    <t>Tonelada /Año DBO5</t>
  </si>
  <si>
    <t xml:space="preserve">Personas capacitadas en acciones orientadas para la conservación y protección  de los recursos naturales </t>
  </si>
  <si>
    <t>Personas</t>
  </si>
  <si>
    <t>Amaime - PALMIRA</t>
  </si>
  <si>
    <t>PN02 Gestión Integral biodiversidad y sus servicios ecosistémicos (PNGIBSE)</t>
  </si>
  <si>
    <t>Honorarios Educacion</t>
  </si>
  <si>
    <t>Áreas de arbustales y matorrales incorporadas a procesos de restauración.</t>
  </si>
  <si>
    <t xml:space="preserve">Hectáreas </t>
  </si>
  <si>
    <t xml:space="preserve">Familias participantes sensibilizadas y capacitadas en los procesos para el manejo sostenible, recuperación, conservación y protección de los recursos naturales </t>
  </si>
  <si>
    <t>Familias</t>
  </si>
  <si>
    <t>PN03 Producción y Consumo Sostenible</t>
  </si>
  <si>
    <t>Áreas en proceso de reconversión hacia la producción sostenible.</t>
  </si>
  <si>
    <t xml:space="preserve">Grupos de interés, asociaciones y otros tipos de organizaciones conformadas y/o fortalecidas </t>
  </si>
  <si>
    <t>Numero</t>
  </si>
  <si>
    <t>Anchicaya - DAGUA</t>
  </si>
  <si>
    <t>PN05 Prevención y Control de la Contaminación del Aire</t>
  </si>
  <si>
    <t>Honorarios Imp Tecnica</t>
  </si>
  <si>
    <t>Toneladas de residuos sólidos aprovechados.</t>
  </si>
  <si>
    <t>Tonelada</t>
  </si>
  <si>
    <t>Número de mujeres implementando acciones de conservación de los recursos naturales y el ambiente</t>
  </si>
  <si>
    <t>Número de mujeres</t>
  </si>
  <si>
    <t>Arroyohondo - YUMBO</t>
  </si>
  <si>
    <t>PN06 Producción más limpia</t>
  </si>
  <si>
    <t>C Operativos Imp Tecnica</t>
  </si>
  <si>
    <t>Acciones implementadas de promoción y  transferencia de tecnologías</t>
  </si>
  <si>
    <t xml:space="preserve">Acciones </t>
  </si>
  <si>
    <t>Bahia Buenaventura - BUENAVENTURA</t>
  </si>
  <si>
    <t>PN07 Educación Ambiental - SINA</t>
  </si>
  <si>
    <t>Estrategias de promoción para el ahorro y uso eficiente del recurso hídrico</t>
  </si>
  <si>
    <t>Bahia Malaga - BUENAVENTURA</t>
  </si>
  <si>
    <t>PN09 Desarrollo sostenible de los espacios oceánicos y las zonas costeras e insulares de Colombia PNAOCI</t>
  </si>
  <si>
    <t>Áreas de interés ambiental con influencia de procesos turísticos sostenibles</t>
  </si>
  <si>
    <t>Bajo San Juan - BUENAVENTURA</t>
  </si>
  <si>
    <t>PN17 Plan Nacional de Desarrollo Forestal</t>
  </si>
  <si>
    <t>TEMA ESTRATEGICO</t>
  </si>
  <si>
    <t>Áreas de reserva de la sociedad civil con acciones priorizadas en ejecución</t>
  </si>
  <si>
    <t>Bugalagrande - ANDALUCIA</t>
  </si>
  <si>
    <t>PN18 Política de Bosques- CONPES</t>
  </si>
  <si>
    <t>Recuperación y rehabilitación de suelos degradados por intervenciones naturales o antrópicas</t>
  </si>
  <si>
    <t>Número de iniciativas de turismo sostenible diseñadas y en proceso de implementación</t>
  </si>
  <si>
    <t xml:space="preserve">Iniciativas </t>
  </si>
  <si>
    <t>PN19 Estímulo a la reforestación comercial en Colombia - CONPES</t>
  </si>
  <si>
    <t>Bugalagrande - SEVILLA</t>
  </si>
  <si>
    <t>PN20 Desarrollo comercial de la biotecnología a partir del uso sostenible de la biodiversidad</t>
  </si>
  <si>
    <t>Fortalecimiento del sector productivo sostenible</t>
  </si>
  <si>
    <t>Conservación y preservación de ecosistemas priorizados</t>
  </si>
  <si>
    <t>Cajambre - BUENAVENTURA</t>
  </si>
  <si>
    <t>Restauración de ecosistemas estratégicos (HMP)</t>
  </si>
  <si>
    <t>Cali - CALI</t>
  </si>
  <si>
    <t>Implementación de acciones para el mejoramiento de la calidad y disponibilidad del recurso hídrico</t>
  </si>
  <si>
    <t>Cali - YUMBO</t>
  </si>
  <si>
    <t>Posición</t>
  </si>
  <si>
    <t>Mantener Satisfecho</t>
  </si>
  <si>
    <t>Calima - BUENAVENTURA</t>
  </si>
  <si>
    <t>Status</t>
  </si>
  <si>
    <t>Grupo</t>
  </si>
  <si>
    <t>De Influencia</t>
  </si>
  <si>
    <t>Calima - CALIMA-DARIEN</t>
  </si>
  <si>
    <t>Recurso</t>
  </si>
  <si>
    <t>Institución</t>
  </si>
  <si>
    <t>Monitorear</t>
  </si>
  <si>
    <t>Calima - RESTREPO</t>
  </si>
  <si>
    <t>Experto</t>
  </si>
  <si>
    <t>Organización</t>
  </si>
  <si>
    <t>Cliente / Beneficiario</t>
  </si>
  <si>
    <t>Mantener Informado</t>
  </si>
  <si>
    <t>Calima - YOTOCO</t>
  </si>
  <si>
    <t>De influencia</t>
  </si>
  <si>
    <t>Canaveral - ANSERMANUEVO</t>
  </si>
  <si>
    <t>Cliente</t>
  </si>
  <si>
    <t>Canaveral - EL AGUILA</t>
  </si>
  <si>
    <t>Catarina - ANSERMANUEVO</t>
  </si>
  <si>
    <t>Catarina - EL AGUILA</t>
  </si>
  <si>
    <t>Cerrito - EL CERRITO</t>
  </si>
  <si>
    <t>Chancos - ANSERMANUEVO</t>
  </si>
  <si>
    <t>Claro - JAMUNDI</t>
  </si>
  <si>
    <t>Dagua - BUENAVENTURA</t>
  </si>
  <si>
    <t>Dagua - DAGUA</t>
  </si>
  <si>
    <t>Dagua - LA CUMBRE</t>
  </si>
  <si>
    <t>Dagua - RESTREPO</t>
  </si>
  <si>
    <t>Dagua - VIJES</t>
  </si>
  <si>
    <t>Dagua - YOTOCO</t>
  </si>
  <si>
    <t>Desbaratado - CANDELARIA</t>
  </si>
  <si>
    <t>Desbaratado - FLORIDA</t>
  </si>
  <si>
    <t>Garrapatas - ARGELIA</t>
  </si>
  <si>
    <t>Garrapatas - BOLIVAR</t>
  </si>
  <si>
    <t>Garrapatas - EL CAIRO</t>
  </si>
  <si>
    <t>Garrapatas - EL DOVIO</t>
  </si>
  <si>
    <t>Garrapatas - LA UNION</t>
  </si>
  <si>
    <t>Garrapatas - ROLDANILLO</t>
  </si>
  <si>
    <t>Garrapatas - VERSALLES</t>
  </si>
  <si>
    <t>Guabas - GINEBRA</t>
  </si>
  <si>
    <t>Guabas - GUACARI</t>
  </si>
  <si>
    <t>Guachal (Bolo-Fraile) - CANDELARIA</t>
  </si>
  <si>
    <t>Guachal (Bolo-Fraile) - FLORIDA</t>
  </si>
  <si>
    <t>Guachal (Bolo-Fraile) - PALMIRA</t>
  </si>
  <si>
    <t>Guachal (Bolo-Fraile) - PRADERA</t>
  </si>
  <si>
    <t>Guadalajara - BUGA</t>
  </si>
  <si>
    <t>Guadalajara - SAN PEDRO</t>
  </si>
  <si>
    <t>Jamundi - CALI</t>
  </si>
  <si>
    <t>Jamundi - JAMUNDI</t>
  </si>
  <si>
    <t>La Paila - BUGALAGRANDE</t>
  </si>
  <si>
    <t>La Paila - SEVILLA</t>
  </si>
  <si>
    <t>La Paila - ZARZAL</t>
  </si>
  <si>
    <t>La Vieja - ALCALA</t>
  </si>
  <si>
    <t>La Vieja - CAICEDONIA</t>
  </si>
  <si>
    <t>La Vieja - CARTAGO</t>
  </si>
  <si>
    <t>La Vieja - LA VICTORIA</t>
  </si>
  <si>
    <t>La Vieja - OBANDO</t>
  </si>
  <si>
    <t>La Vieja - SEVILLA</t>
  </si>
  <si>
    <t>La Vieja - ULLOA</t>
  </si>
  <si>
    <t>Las Canas - SEVILLA</t>
  </si>
  <si>
    <t>Las Canas - ZARZAL</t>
  </si>
  <si>
    <t>Lili-Melendez-Canaveralejo - CALI</t>
  </si>
  <si>
    <t>Los Micos - LA VICTORIA</t>
  </si>
  <si>
    <t>Los Micos - OBANDO</t>
  </si>
  <si>
    <t>Los Micos - ZARZAL</t>
  </si>
  <si>
    <t>Mayorquin - BUENAVENTURA</t>
  </si>
  <si>
    <t>Mediacanoa - YOTOCO</t>
  </si>
  <si>
    <t>Morales - ANDALUCIA</t>
  </si>
  <si>
    <t>Morales - TULUA</t>
  </si>
  <si>
    <t>Mulalo - YUMBO</t>
  </si>
  <si>
    <t>Naya - BUENAVENTURA</t>
  </si>
  <si>
    <t>Obando - CARTAGO</t>
  </si>
  <si>
    <t>Obando - OBANDO</t>
  </si>
  <si>
    <t>Pescador - BOLIVAR</t>
  </si>
  <si>
    <t>Pescador - ROLDANILLO</t>
  </si>
  <si>
    <t>Piedras - RIOFRIO</t>
  </si>
  <si>
    <t>Piedras - YOTOCO</t>
  </si>
  <si>
    <t>Raposo - BUENAVENTURA</t>
  </si>
  <si>
    <t>Riofrio - RIOFRIO</t>
  </si>
  <si>
    <t>Riofrio - TRUJILLO</t>
  </si>
  <si>
    <t>Rut - LA UNION</t>
  </si>
  <si>
    <t>Rut - ROLDANILLO</t>
  </si>
  <si>
    <t>Rut - TORO</t>
  </si>
  <si>
    <t>Sabaletas - EL CERRITO</t>
  </si>
  <si>
    <t>Sabaletas - GINEBRA</t>
  </si>
  <si>
    <t>Sabaletas - GUACARI</t>
  </si>
  <si>
    <t>San Pedro - SAN PEDRO</t>
  </si>
  <si>
    <t>Sonso - BUGA</t>
  </si>
  <si>
    <t>Sonso - GUACARI</t>
  </si>
  <si>
    <t>Timba - JAMUNDI</t>
  </si>
  <si>
    <t>Tulua - BUGA</t>
  </si>
  <si>
    <t>Tulua - EL CERRITO</t>
  </si>
  <si>
    <t>Tulua - SAN PEDRO</t>
  </si>
  <si>
    <t>Tulua - TULUA</t>
  </si>
  <si>
    <t>Vijes - VIJES</t>
  </si>
  <si>
    <t>Vijes - YUMBO</t>
  </si>
  <si>
    <t>Yotoco - YOTOCO</t>
  </si>
  <si>
    <t>Yumbo - YUMBO</t>
  </si>
  <si>
    <t>Yurumangui - BUENAVENTURA</t>
  </si>
  <si>
    <r>
      <rPr>
        <b/>
        <sz val="10"/>
        <color rgb="FFFF0000"/>
        <rFont val="Arial"/>
      </rPr>
      <t>CRONOGRAMA DE TRABAJO</t>
    </r>
    <r>
      <rPr>
        <b/>
        <sz val="10"/>
        <color rgb="FFFFFFFF"/>
        <rFont val="Arial"/>
      </rPr>
      <t xml:space="preserve"> DE LA INICIATIVA
2025</t>
    </r>
  </si>
  <si>
    <t>RESULTADO - ACTIVIDAD</t>
  </si>
  <si>
    <t>ABRIL</t>
  </si>
  <si>
    <t>MAYO</t>
  </si>
  <si>
    <t>JUNIO</t>
  </si>
  <si>
    <t>JULIO</t>
  </si>
  <si>
    <t>AGOSTO</t>
  </si>
  <si>
    <t>S1</t>
  </si>
  <si>
    <t>S2</t>
  </si>
  <si>
    <t>S3</t>
  </si>
  <si>
    <t>S4</t>
  </si>
  <si>
    <t>X</t>
  </si>
  <si>
    <t>CUMPLIMIENTO DE TOPES A FINANCIAR</t>
  </si>
  <si>
    <t>VALORES SIN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</si>
</sst>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40A]* #,##0_-;\-[$$-240A]* #,##0_-;_-[$$-240A]* &quot;-&quot;_-;_-@"/>
    <numFmt numFmtId="165" formatCode="[$$-240A]#,##0"/>
    <numFmt numFmtId="166" formatCode="_([$$-240A]\ * #,##0_);_([$$-240A]\ * \(#,##0\);_([$$-240A]\ * &quot;-&quot;??_);_(@_)"/>
  </numFmts>
  <fonts count="34">
    <font>
      <sz val="10"/>
      <color rgb="FF000000"/>
      <name val="Arial"/>
      <scheme val="minor"/>
    </font>
    <font>
      <b/>
      <sz val="10"/>
      <color theme="1"/>
      <name val="Arial"/>
    </font>
    <font>
      <sz val="10"/>
      <name val="Arial"/>
    </font>
    <font>
      <sz val="10"/>
      <color theme="1"/>
      <name val="Arial"/>
    </font>
    <font>
      <b/>
      <sz val="10"/>
      <color rgb="FFFFFFFF"/>
      <name val="Arial"/>
    </font>
    <font>
      <b/>
      <sz val="8"/>
      <color theme="1"/>
      <name val="Arial"/>
    </font>
    <font>
      <b/>
      <sz val="12"/>
      <color theme="0"/>
      <name val="Arial"/>
    </font>
    <font>
      <sz val="8"/>
      <color theme="1"/>
      <name val="Arial"/>
    </font>
    <font>
      <sz val="7"/>
      <color theme="1"/>
      <name val="Arial"/>
    </font>
    <font>
      <sz val="10"/>
      <color rgb="FF000000"/>
      <name val="Arial"/>
    </font>
    <font>
      <b/>
      <sz val="12"/>
      <color rgb="FFFFFFFF"/>
      <name val="Arial"/>
    </font>
    <font>
      <b/>
      <sz val="11"/>
      <color rgb="FFFFFFFF"/>
      <name val="Arial"/>
    </font>
    <font>
      <b/>
      <sz val="8"/>
      <color rgb="FFFFFFFF"/>
      <name val="Arial"/>
    </font>
    <font>
      <sz val="9"/>
      <color theme="1"/>
      <name val="Arial"/>
    </font>
    <font>
      <b/>
      <sz val="14"/>
      <color rgb="FFFFFFFF"/>
      <name val="Arial"/>
    </font>
    <font>
      <b/>
      <sz val="9"/>
      <color rgb="FFFFFFFF"/>
      <name val="Arial"/>
    </font>
    <font>
      <b/>
      <sz val="8"/>
      <color theme="0"/>
      <name val="Arial"/>
    </font>
    <font>
      <b/>
      <sz val="7"/>
      <color rgb="FFFFFFFF"/>
      <name val="Arial"/>
    </font>
    <font>
      <b/>
      <sz val="9"/>
      <color theme="1"/>
      <name val="Arial"/>
    </font>
    <font>
      <b/>
      <i/>
      <sz val="9"/>
      <color theme="1"/>
      <name val="Arial"/>
    </font>
    <font>
      <b/>
      <sz val="7"/>
      <color theme="1"/>
      <name val="Arial"/>
    </font>
    <font>
      <sz val="8"/>
      <color rgb="FF000000"/>
      <name val="Arial"/>
    </font>
    <font>
      <b/>
      <i/>
      <sz val="8"/>
      <color theme="1"/>
      <name val="Arial"/>
    </font>
    <font>
      <b/>
      <sz val="12"/>
      <color theme="1"/>
      <name val="Arial"/>
    </font>
    <font>
      <b/>
      <sz val="11"/>
      <color theme="1"/>
      <name val="Arial"/>
    </font>
    <font>
      <b/>
      <sz val="11"/>
      <color theme="1"/>
      <name val="Calibri"/>
    </font>
    <font>
      <sz val="10"/>
      <color theme="1"/>
      <name val="Calibri"/>
    </font>
    <font>
      <i/>
      <sz val="11"/>
      <color theme="1"/>
      <name val="Corben"/>
    </font>
    <font>
      <sz val="10"/>
      <color theme="0"/>
      <name val="Arial"/>
    </font>
    <font>
      <b/>
      <sz val="10"/>
      <color rgb="FFFF0000"/>
      <name val="Arial"/>
    </font>
    <font>
      <b/>
      <sz val="14"/>
      <color theme="1"/>
      <name val="Arial"/>
      <family val="2"/>
    </font>
    <font>
      <b/>
      <sz val="14"/>
      <color rgb="FFFF0000"/>
      <name val="Arial"/>
      <family val="2"/>
    </font>
    <font>
      <sz val="26"/>
      <color theme="1"/>
      <name val="Arial"/>
      <family val="2"/>
    </font>
    <font>
      <b/>
      <sz val="18"/>
      <color theme="1"/>
      <name val="Arial"/>
      <family val="2"/>
    </font>
  </fonts>
  <fills count="23">
    <fill>
      <patternFill patternType="none"/>
    </fill>
    <fill>
      <patternFill patternType="gray125"/>
    </fill>
    <fill>
      <patternFill patternType="solid">
        <fgColor rgb="FFD8D8D8"/>
        <bgColor rgb="FFD8D8D8"/>
      </patternFill>
    </fill>
    <fill>
      <patternFill patternType="solid">
        <fgColor rgb="FF000080"/>
        <bgColor rgb="FF000080"/>
      </patternFill>
    </fill>
    <fill>
      <patternFill patternType="solid">
        <fgColor theme="0"/>
        <bgColor theme="0"/>
      </patternFill>
    </fill>
    <fill>
      <patternFill patternType="solid">
        <fgColor rgb="FF000099"/>
        <bgColor rgb="FF000099"/>
      </patternFill>
    </fill>
    <fill>
      <patternFill patternType="solid">
        <fgColor rgb="FFFF9900"/>
        <bgColor rgb="FFFF9900"/>
      </patternFill>
    </fill>
    <fill>
      <patternFill patternType="solid">
        <fgColor rgb="FF989898"/>
        <bgColor rgb="FF989898"/>
      </patternFill>
    </fill>
    <fill>
      <patternFill patternType="solid">
        <fgColor rgb="FFC0C0C0"/>
        <bgColor rgb="FFC0C0C0"/>
      </patternFill>
    </fill>
    <fill>
      <patternFill patternType="solid">
        <fgColor rgb="FF333399"/>
        <bgColor rgb="FF333399"/>
      </patternFill>
    </fill>
    <fill>
      <patternFill patternType="solid">
        <fgColor rgb="FF808080"/>
        <bgColor rgb="FF808080"/>
      </patternFill>
    </fill>
    <fill>
      <patternFill patternType="solid">
        <fgColor rgb="FF008000"/>
        <bgColor rgb="FF008000"/>
      </patternFill>
    </fill>
    <fill>
      <patternFill patternType="solid">
        <fgColor rgb="FF3366FF"/>
        <bgColor rgb="FF3366FF"/>
      </patternFill>
    </fill>
    <fill>
      <patternFill patternType="solid">
        <fgColor rgb="FF548DD4"/>
        <bgColor rgb="FF548DD4"/>
      </patternFill>
    </fill>
    <fill>
      <patternFill patternType="solid">
        <fgColor rgb="FFF2F2F2"/>
        <bgColor rgb="FFF2F2F2"/>
      </patternFill>
    </fill>
    <fill>
      <patternFill patternType="solid">
        <fgColor rgb="FFF7FFFF"/>
        <bgColor rgb="FFF7FFFF"/>
      </patternFill>
    </fill>
    <fill>
      <patternFill patternType="solid">
        <fgColor rgb="FFFFFFFF"/>
        <bgColor rgb="FFFFFFFF"/>
      </patternFill>
    </fill>
    <fill>
      <patternFill patternType="solid">
        <fgColor rgb="FF92D050"/>
        <bgColor rgb="FF92D050"/>
      </patternFill>
    </fill>
    <fill>
      <patternFill patternType="solid">
        <fgColor rgb="FFFFFF99"/>
        <bgColor rgb="FFFFFF99"/>
      </patternFill>
    </fill>
    <fill>
      <patternFill patternType="solid">
        <fgColor rgb="FFF2DBDB"/>
        <bgColor rgb="FFF2DBDB"/>
      </patternFill>
    </fill>
    <fill>
      <patternFill patternType="solid">
        <fgColor rgb="FFFFFF00"/>
        <bgColor rgb="FFFFFF00"/>
      </patternFill>
    </fill>
    <fill>
      <patternFill patternType="solid">
        <fgColor rgb="FFBFBFBF"/>
        <bgColor rgb="FFBFBFBF"/>
      </patternFill>
    </fill>
    <fill>
      <patternFill patternType="solid">
        <fgColor rgb="FFEAF1DD"/>
        <bgColor rgb="FFEAF1DD"/>
      </patternFill>
    </fill>
  </fills>
  <borders count="148">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thin">
        <color rgb="FF000000"/>
      </top>
      <bottom/>
      <diagonal/>
    </border>
    <border>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bottom/>
      <diagonal/>
    </border>
    <border>
      <left/>
      <right style="thin">
        <color rgb="FF000000"/>
      </right>
      <top/>
      <bottom/>
      <diagonal/>
    </border>
    <border>
      <left style="medium">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diagonal/>
    </border>
    <border>
      <left/>
      <right/>
      <top style="medium">
        <color rgb="FF000000"/>
      </top>
      <bottom style="thin">
        <color rgb="FF000000"/>
      </bottom>
      <diagonal/>
    </border>
    <border>
      <left style="medium">
        <color rgb="FF000000"/>
      </left>
      <right/>
      <top style="medium">
        <color rgb="FF000000"/>
      </top>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thin">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style="medium">
        <color rgb="FF000000"/>
      </left>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thin">
        <color rgb="FF000000"/>
      </top>
      <bottom/>
      <diagonal/>
    </border>
    <border>
      <left/>
      <right style="thin">
        <color rgb="FF000000"/>
      </right>
      <top style="thin">
        <color rgb="FF000000"/>
      </top>
      <bottom style="medium">
        <color rgb="FF000000"/>
      </bottom>
      <diagonal/>
    </border>
    <border>
      <left style="medium">
        <color rgb="FF000000"/>
      </left>
      <right/>
      <top/>
      <bottom/>
      <diagonal/>
    </border>
    <border>
      <left style="thin">
        <color rgb="FF000000"/>
      </left>
      <right/>
      <top/>
      <bottom/>
      <diagonal/>
    </border>
    <border>
      <left style="thin">
        <color rgb="FF000000"/>
      </left>
      <right/>
      <top/>
      <bottom/>
      <diagonal/>
    </border>
    <border>
      <left/>
      <right style="medium">
        <color rgb="FF000000"/>
      </right>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rgb="FF000000"/>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365">
    <xf numFmtId="0" fontId="0" fillId="0" borderId="0" xfId="0"/>
    <xf numFmtId="0" fontId="3" fillId="0" borderId="0" xfId="0" applyFont="1"/>
    <xf numFmtId="0" fontId="5"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8" fillId="0" borderId="0" xfId="0" applyFont="1" applyAlignment="1">
      <alignment horizontal="center" vertical="center" wrapText="1"/>
    </xf>
    <xf numFmtId="49" fontId="7" fillId="0" borderId="4" xfId="0" applyNumberFormat="1" applyFont="1" applyBorder="1" applyAlignment="1">
      <alignment horizontal="left" vertical="center" wrapText="1"/>
    </xf>
    <xf numFmtId="49"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49" fontId="7" fillId="0" borderId="4" xfId="0" applyNumberFormat="1" applyFont="1" applyBorder="1" applyAlignment="1">
      <alignment vertical="center" wrapText="1"/>
    </xf>
    <xf numFmtId="0" fontId="9" fillId="0" borderId="0" xfId="0" applyFont="1" applyAlignment="1">
      <alignment wrapText="1"/>
    </xf>
    <xf numFmtId="0" fontId="1" fillId="8" borderId="4" xfId="0" applyFont="1" applyFill="1" applyBorder="1" applyAlignment="1">
      <alignment horizontal="center" vertical="center" wrapText="1"/>
    </xf>
    <xf numFmtId="0" fontId="3" fillId="4" borderId="4" xfId="0" applyFont="1" applyFill="1" applyBorder="1" applyAlignment="1">
      <alignment horizontal="left" vertical="top" wrapText="1"/>
    </xf>
    <xf numFmtId="0" fontId="3" fillId="0" borderId="4" xfId="0" applyFont="1" applyBorder="1" applyAlignment="1">
      <alignment horizontal="left" vertical="top" wrapText="1"/>
    </xf>
    <xf numFmtId="0" fontId="5"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16"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0" xfId="0" applyFont="1" applyAlignment="1">
      <alignment vertical="center"/>
    </xf>
    <xf numFmtId="0" fontId="12" fillId="12" borderId="33" xfId="0" applyFont="1" applyFill="1" applyBorder="1" applyAlignment="1">
      <alignment horizontal="center" vertical="center" wrapText="1"/>
    </xf>
    <xf numFmtId="0" fontId="17" fillId="12" borderId="15" xfId="0" applyFont="1" applyFill="1" applyBorder="1" applyAlignment="1">
      <alignment horizontal="center" vertical="center" wrapText="1"/>
    </xf>
    <xf numFmtId="0" fontId="12" fillId="12" borderId="40" xfId="0" applyFont="1" applyFill="1" applyBorder="1" applyAlignment="1">
      <alignment horizontal="center" vertical="center" wrapText="1"/>
    </xf>
    <xf numFmtId="0" fontId="7" fillId="0" borderId="24" xfId="0" applyFont="1" applyBorder="1" applyAlignment="1">
      <alignment horizontal="center" vertical="center"/>
    </xf>
    <xf numFmtId="164" fontId="7" fillId="0" borderId="24" xfId="0" applyNumberFormat="1" applyFont="1" applyBorder="1" applyAlignment="1">
      <alignment vertical="center"/>
    </xf>
    <xf numFmtId="3" fontId="7" fillId="0" borderId="24" xfId="0" applyNumberFormat="1" applyFont="1" applyBorder="1" applyAlignment="1">
      <alignment horizontal="center" vertical="center"/>
    </xf>
    <xf numFmtId="164" fontId="7" fillId="14" borderId="24" xfId="0" applyNumberFormat="1" applyFont="1" applyFill="1" applyBorder="1" applyAlignment="1">
      <alignment vertical="center"/>
    </xf>
    <xf numFmtId="164" fontId="7" fillId="0" borderId="0" xfId="0" applyNumberFormat="1" applyFont="1" applyAlignment="1">
      <alignment vertical="center"/>
    </xf>
    <xf numFmtId="0" fontId="7" fillId="0" borderId="4" xfId="0" applyFont="1" applyBorder="1" applyAlignment="1">
      <alignment horizontal="center" vertical="center"/>
    </xf>
    <xf numFmtId="164" fontId="7" fillId="0" borderId="49" xfId="0" applyNumberFormat="1" applyFont="1" applyBorder="1" applyAlignment="1">
      <alignment vertical="center"/>
    </xf>
    <xf numFmtId="3" fontId="7" fillId="0" borderId="4" xfId="0" applyNumberFormat="1" applyFont="1" applyBorder="1" applyAlignment="1">
      <alignment horizontal="center" vertical="center"/>
    </xf>
    <xf numFmtId="164" fontId="7" fillId="14" borderId="4" xfId="0" applyNumberFormat="1" applyFont="1" applyFill="1" applyBorder="1" applyAlignment="1">
      <alignment vertical="center"/>
    </xf>
    <xf numFmtId="164" fontId="7" fillId="0" borderId="4" xfId="0" applyNumberFormat="1" applyFont="1" applyBorder="1" applyAlignment="1">
      <alignment vertical="center"/>
    </xf>
    <xf numFmtId="0" fontId="7" fillId="0" borderId="31" xfId="0" applyFont="1" applyBorder="1" applyAlignment="1">
      <alignment horizontal="center" vertical="center"/>
    </xf>
    <xf numFmtId="164" fontId="7" fillId="0" borderId="31" xfId="0" applyNumberFormat="1" applyFont="1" applyBorder="1" applyAlignment="1">
      <alignment vertical="center"/>
    </xf>
    <xf numFmtId="3" fontId="7" fillId="0" borderId="31" xfId="0" applyNumberFormat="1" applyFont="1" applyBorder="1" applyAlignment="1">
      <alignment horizontal="center" vertical="center"/>
    </xf>
    <xf numFmtId="164" fontId="7" fillId="14" borderId="15" xfId="0" applyNumberFormat="1" applyFont="1" applyFill="1" applyBorder="1" applyAlignment="1">
      <alignment vertical="center"/>
    </xf>
    <xf numFmtId="0" fontId="7" fillId="0" borderId="21" xfId="0" applyFont="1" applyBorder="1" applyAlignment="1">
      <alignment horizontal="center" vertical="center"/>
    </xf>
    <xf numFmtId="164" fontId="7" fillId="0" borderId="21" xfId="0" applyNumberFormat="1" applyFont="1" applyBorder="1" applyAlignment="1">
      <alignment vertical="center"/>
    </xf>
    <xf numFmtId="3" fontId="7" fillId="0" borderId="21" xfId="0" applyNumberFormat="1" applyFont="1" applyBorder="1" applyAlignment="1">
      <alignment horizontal="center" vertical="center"/>
    </xf>
    <xf numFmtId="164" fontId="7" fillId="14" borderId="21" xfId="0" applyNumberFormat="1" applyFont="1" applyFill="1" applyBorder="1" applyAlignment="1">
      <alignment vertical="center"/>
    </xf>
    <xf numFmtId="164" fontId="18" fillId="2" borderId="66" xfId="0" applyNumberFormat="1" applyFont="1" applyFill="1" applyBorder="1" applyAlignment="1">
      <alignment horizontal="center" vertical="center"/>
    </xf>
    <xf numFmtId="164" fontId="18" fillId="2" borderId="67" xfId="0" applyNumberFormat="1" applyFont="1" applyFill="1" applyBorder="1" applyAlignment="1">
      <alignment horizontal="center" vertical="center"/>
    </xf>
    <xf numFmtId="164" fontId="18" fillId="2" borderId="68" xfId="0" applyNumberFormat="1" applyFont="1" applyFill="1" applyBorder="1" applyAlignment="1">
      <alignment horizontal="center" vertical="center"/>
    </xf>
    <xf numFmtId="164" fontId="18" fillId="2" borderId="69" xfId="0" applyNumberFormat="1" applyFont="1" applyFill="1" applyBorder="1" applyAlignment="1">
      <alignment horizontal="center" vertical="center"/>
    </xf>
    <xf numFmtId="0" fontId="17" fillId="12" borderId="16" xfId="0" applyFont="1" applyFill="1" applyBorder="1" applyAlignment="1">
      <alignment horizontal="center" vertical="center" wrapText="1"/>
    </xf>
    <xf numFmtId="0" fontId="12" fillId="12" borderId="14" xfId="0" applyFont="1" applyFill="1" applyBorder="1" applyAlignment="1">
      <alignment horizontal="center" vertical="center" wrapText="1"/>
    </xf>
    <xf numFmtId="0" fontId="7" fillId="0" borderId="49" xfId="0" applyFont="1" applyBorder="1" applyAlignment="1">
      <alignment horizontal="center" vertical="center"/>
    </xf>
    <xf numFmtId="3" fontId="7" fillId="0" borderId="49" xfId="0" applyNumberFormat="1" applyFont="1" applyBorder="1" applyAlignment="1">
      <alignment horizontal="center" vertical="center"/>
    </xf>
    <xf numFmtId="164" fontId="7" fillId="14" borderId="74" xfId="0" applyNumberFormat="1" applyFont="1" applyFill="1" applyBorder="1" applyAlignment="1">
      <alignment vertical="center"/>
    </xf>
    <xf numFmtId="0" fontId="5" fillId="0" borderId="0" xfId="0" applyFont="1" applyAlignment="1">
      <alignment horizontal="center" vertical="center"/>
    </xf>
    <xf numFmtId="3" fontId="5" fillId="0" borderId="0" xfId="0" applyNumberFormat="1" applyFont="1" applyAlignment="1">
      <alignment vertical="center"/>
    </xf>
    <xf numFmtId="3" fontId="7" fillId="0" borderId="0" xfId="0" applyNumberFormat="1" applyFont="1" applyAlignment="1">
      <alignment horizontal="center" vertical="center"/>
    </xf>
    <xf numFmtId="0" fontId="7" fillId="0" borderId="0" xfId="0" applyFont="1" applyAlignment="1">
      <alignment horizontal="center" vertical="center"/>
    </xf>
    <xf numFmtId="0" fontId="12" fillId="12" borderId="80" xfId="0" applyFont="1" applyFill="1" applyBorder="1" applyAlignment="1">
      <alignment horizontal="center" vertical="center" wrapText="1"/>
    </xf>
    <xf numFmtId="0" fontId="7" fillId="4" borderId="3" xfId="0" applyFont="1" applyFill="1" applyBorder="1" applyAlignment="1">
      <alignment vertical="center"/>
    </xf>
    <xf numFmtId="0" fontId="1" fillId="4" borderId="3" xfId="0" applyFont="1" applyFill="1" applyBorder="1" applyAlignment="1">
      <alignment horizontal="center" vertical="center"/>
    </xf>
    <xf numFmtId="164" fontId="5" fillId="18" borderId="13" xfId="0" applyNumberFormat="1" applyFont="1" applyFill="1" applyBorder="1" applyAlignment="1">
      <alignment horizontal="center" vertical="center"/>
    </xf>
    <xf numFmtId="164" fontId="5" fillId="18" borderId="18" xfId="0" applyNumberFormat="1" applyFont="1" applyFill="1" applyBorder="1" applyAlignment="1">
      <alignment horizontal="center" vertical="center"/>
    </xf>
    <xf numFmtId="164" fontId="5" fillId="18" borderId="85" xfId="0" applyNumberFormat="1" applyFont="1" applyFill="1" applyBorder="1" applyAlignment="1">
      <alignment horizontal="center" vertical="center"/>
    </xf>
    <xf numFmtId="0" fontId="1" fillId="4" borderId="3" xfId="0" applyFont="1" applyFill="1" applyBorder="1" applyAlignment="1">
      <alignment vertical="center"/>
    </xf>
    <xf numFmtId="10" fontId="13" fillId="18" borderId="97" xfId="0" applyNumberFormat="1" applyFont="1" applyFill="1" applyBorder="1" applyAlignment="1">
      <alignment horizontal="center" vertical="center"/>
    </xf>
    <xf numFmtId="0" fontId="5" fillId="4" borderId="101" xfId="0" applyFont="1" applyFill="1" applyBorder="1" applyAlignment="1">
      <alignment horizontal="center" vertical="center"/>
    </xf>
    <xf numFmtId="164" fontId="5" fillId="4" borderId="3" xfId="0" applyNumberFormat="1" applyFont="1" applyFill="1" applyBorder="1" applyAlignment="1">
      <alignment horizontal="center" vertical="center"/>
    </xf>
    <xf numFmtId="0" fontId="5" fillId="4" borderId="3" xfId="0" applyFont="1" applyFill="1" applyBorder="1" applyAlignment="1">
      <alignment horizontal="center" vertical="center"/>
    </xf>
    <xf numFmtId="0" fontId="5" fillId="4" borderId="3" xfId="0" applyFont="1" applyFill="1" applyBorder="1" applyAlignment="1">
      <alignment horizontal="center"/>
    </xf>
    <xf numFmtId="0" fontId="5" fillId="4" borderId="3" xfId="0" applyFont="1" applyFill="1" applyBorder="1" applyAlignment="1">
      <alignment horizontal="center" wrapText="1"/>
    </xf>
    <xf numFmtId="0" fontId="7" fillId="4" borderId="3" xfId="0" applyFont="1" applyFill="1" applyBorder="1" applyAlignment="1">
      <alignment horizontal="left" vertical="center"/>
    </xf>
    <xf numFmtId="0" fontId="7" fillId="4" borderId="3" xfId="0" applyFont="1" applyFill="1" applyBorder="1" applyAlignment="1">
      <alignment horizontal="center" vertical="center"/>
    </xf>
    <xf numFmtId="0" fontId="7" fillId="14" borderId="4" xfId="0" applyFont="1" applyFill="1" applyBorder="1" applyAlignment="1">
      <alignment vertical="center"/>
    </xf>
    <xf numFmtId="164" fontId="7" fillId="14" borderId="4" xfId="0" applyNumberFormat="1" applyFont="1" applyFill="1" applyBorder="1" applyAlignment="1">
      <alignment horizontal="center" vertical="center"/>
    </xf>
    <xf numFmtId="10" fontId="7" fillId="14" borderId="4" xfId="0" applyNumberFormat="1" applyFont="1" applyFill="1" applyBorder="1" applyAlignment="1">
      <alignment horizontal="center" vertical="center"/>
    </xf>
    <xf numFmtId="164" fontId="7" fillId="14" borderId="85" xfId="0" applyNumberFormat="1" applyFont="1" applyFill="1" applyBorder="1" applyAlignment="1">
      <alignment horizontal="center" vertical="center"/>
    </xf>
    <xf numFmtId="164" fontId="5" fillId="14" borderId="4" xfId="0" applyNumberFormat="1" applyFont="1" applyFill="1" applyBorder="1" applyAlignment="1">
      <alignment horizontal="center" vertical="center"/>
    </xf>
    <xf numFmtId="10" fontId="7" fillId="4" borderId="3" xfId="0" applyNumberFormat="1" applyFont="1" applyFill="1" applyBorder="1" applyAlignment="1">
      <alignment horizontal="center" vertical="center"/>
    </xf>
    <xf numFmtId="10" fontId="7" fillId="19" borderId="4" xfId="0" applyNumberFormat="1" applyFont="1" applyFill="1" applyBorder="1" applyAlignment="1">
      <alignment horizontal="center" vertical="center"/>
    </xf>
    <xf numFmtId="0" fontId="9" fillId="0" borderId="0" xfId="0" applyFont="1"/>
    <xf numFmtId="0" fontId="5" fillId="14" borderId="4" xfId="0" applyFont="1" applyFill="1" applyBorder="1" applyAlignment="1">
      <alignment vertical="center"/>
    </xf>
    <xf numFmtId="9" fontId="7" fillId="14" borderId="4" xfId="0" applyNumberFormat="1" applyFont="1" applyFill="1" applyBorder="1" applyAlignment="1">
      <alignment horizontal="center" vertical="center"/>
    </xf>
    <xf numFmtId="164" fontId="5" fillId="14" borderId="85" xfId="0" applyNumberFormat="1" applyFont="1" applyFill="1" applyBorder="1" applyAlignment="1">
      <alignment horizontal="center" vertical="center"/>
    </xf>
    <xf numFmtId="0" fontId="7" fillId="4" borderId="4" xfId="0" applyFont="1" applyFill="1" applyBorder="1" applyAlignment="1">
      <alignment horizontal="center" vertical="center"/>
    </xf>
    <xf numFmtId="10" fontId="5" fillId="19" borderId="4" xfId="0" applyNumberFormat="1" applyFont="1" applyFill="1" applyBorder="1" applyAlignment="1">
      <alignment horizontal="center" vertical="center"/>
    </xf>
    <xf numFmtId="10" fontId="18" fillId="14" borderId="4"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9" fontId="7" fillId="4" borderId="3"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0" fontId="11" fillId="9" borderId="14"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166" fontId="5" fillId="0" borderId="0" xfId="0" applyNumberFormat="1" applyFont="1" applyAlignment="1">
      <alignment horizontal="center" vertical="center" wrapText="1"/>
    </xf>
    <xf numFmtId="166" fontId="18" fillId="0" borderId="0" xfId="0" applyNumberFormat="1" applyFont="1" applyAlignment="1">
      <alignment horizontal="center" vertical="center" wrapText="1"/>
    </xf>
    <xf numFmtId="0" fontId="5" fillId="17" borderId="112" xfId="0" applyFont="1" applyFill="1" applyBorder="1" applyAlignment="1">
      <alignment horizontal="center" vertical="center" wrapText="1"/>
    </xf>
    <xf numFmtId="166" fontId="5" fillId="17" borderId="112" xfId="0" applyNumberFormat="1" applyFont="1" applyFill="1" applyBorder="1" applyAlignment="1">
      <alignment horizontal="center" vertical="center" wrapText="1"/>
    </xf>
    <xf numFmtId="166" fontId="18" fillId="17" borderId="40" xfId="0" applyNumberFormat="1" applyFont="1" applyFill="1" applyBorder="1" applyAlignment="1">
      <alignment horizontal="center" vertical="center" wrapText="1"/>
    </xf>
    <xf numFmtId="166" fontId="5" fillId="17" borderId="15" xfId="0" applyNumberFormat="1" applyFont="1" applyFill="1" applyBorder="1" applyAlignment="1">
      <alignment horizontal="center" vertical="center" wrapText="1"/>
    </xf>
    <xf numFmtId="166" fontId="20" fillId="17" borderId="15" xfId="0" applyNumberFormat="1" applyFont="1" applyFill="1" applyBorder="1" applyAlignment="1">
      <alignment horizontal="center" vertical="center" wrapText="1"/>
    </xf>
    <xf numFmtId="166" fontId="5" fillId="17" borderId="16"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21" fillId="4" borderId="113" xfId="0" applyFont="1" applyFill="1" applyBorder="1" applyAlignment="1">
      <alignment horizontal="left" vertical="center" wrapText="1"/>
    </xf>
    <xf numFmtId="0" fontId="21" fillId="4" borderId="24" xfId="0" applyFont="1" applyFill="1" applyBorder="1" applyAlignment="1">
      <alignment horizontal="center" vertical="center" wrapText="1"/>
    </xf>
    <xf numFmtId="166" fontId="7" fillId="0" borderId="114" xfId="0" applyNumberFormat="1" applyFont="1" applyBorder="1" applyAlignment="1">
      <alignment horizontal="center" vertical="center" wrapText="1"/>
    </xf>
    <xf numFmtId="166" fontId="13" fillId="14" borderId="115" xfId="0" applyNumberFormat="1" applyFont="1" applyFill="1" applyBorder="1" applyAlignment="1">
      <alignment horizontal="center" vertical="center" wrapText="1"/>
    </xf>
    <xf numFmtId="166" fontId="13" fillId="0" borderId="24" xfId="0" applyNumberFormat="1" applyFont="1" applyBorder="1" applyAlignment="1">
      <alignment horizontal="center" vertical="center" wrapText="1"/>
    </xf>
    <xf numFmtId="49" fontId="7" fillId="15" borderId="24" xfId="0" applyNumberFormat="1" applyFont="1" applyFill="1" applyBorder="1" applyAlignment="1">
      <alignment horizontal="center" vertical="center" wrapText="1"/>
    </xf>
    <xf numFmtId="166" fontId="13" fillId="0" borderId="24" xfId="0" applyNumberFormat="1" applyFont="1" applyBorder="1" applyAlignment="1">
      <alignment vertical="center" wrapText="1"/>
    </xf>
    <xf numFmtId="49" fontId="7" fillId="15" borderId="25" xfId="0" applyNumberFormat="1" applyFont="1" applyFill="1" applyBorder="1" applyAlignment="1">
      <alignment horizontal="center" vertical="center" wrapText="1"/>
    </xf>
    <xf numFmtId="166" fontId="7" fillId="0" borderId="0" xfId="0" applyNumberFormat="1" applyFont="1" applyAlignment="1">
      <alignment horizontal="center" vertical="center"/>
    </xf>
    <xf numFmtId="0" fontId="21" fillId="4" borderId="13" xfId="0" applyFont="1" applyFill="1" applyBorder="1" applyAlignment="1">
      <alignment horizontal="left" vertical="center" wrapText="1"/>
    </xf>
    <xf numFmtId="0" fontId="21" fillId="4" borderId="4" xfId="0" applyFont="1" applyFill="1" applyBorder="1" applyAlignment="1">
      <alignment horizontal="center" vertical="center" wrapText="1"/>
    </xf>
    <xf numFmtId="166" fontId="7" fillId="0" borderId="6" xfId="0" applyNumberFormat="1" applyFont="1" applyBorder="1" applyAlignment="1">
      <alignment horizontal="center" vertical="center" wrapText="1"/>
    </xf>
    <xf numFmtId="166" fontId="13" fillId="14" borderId="116" xfId="0" applyNumberFormat="1" applyFont="1" applyFill="1" applyBorder="1" applyAlignment="1">
      <alignment horizontal="center" vertical="center" wrapText="1"/>
    </xf>
    <xf numFmtId="166" fontId="13" fillId="0" borderId="4" xfId="0" applyNumberFormat="1" applyFont="1" applyBorder="1" applyAlignment="1">
      <alignment horizontal="center" vertical="center" wrapText="1"/>
    </xf>
    <xf numFmtId="49" fontId="7" fillId="15" borderId="4" xfId="0" applyNumberFormat="1" applyFont="1" applyFill="1" applyBorder="1" applyAlignment="1">
      <alignment horizontal="center" vertical="center" wrapText="1"/>
    </xf>
    <xf numFmtId="166" fontId="13" fillId="0" borderId="4" xfId="0" applyNumberFormat="1" applyFont="1" applyBorder="1" applyAlignment="1">
      <alignment vertical="center" wrapText="1"/>
    </xf>
    <xf numFmtId="49" fontId="7" fillId="15" borderId="18" xfId="0" applyNumberFormat="1" applyFont="1" applyFill="1" applyBorder="1" applyAlignment="1">
      <alignment horizontal="center" vertical="center" wrapText="1"/>
    </xf>
    <xf numFmtId="0" fontId="21" fillId="20" borderId="13" xfId="0" applyFont="1" applyFill="1" applyBorder="1" applyAlignment="1">
      <alignment horizontal="left" vertical="center" wrapText="1"/>
    </xf>
    <xf numFmtId="0" fontId="21" fillId="4" borderId="13" xfId="0" applyFont="1" applyFill="1" applyBorder="1" applyAlignment="1">
      <alignment horizontal="left" vertical="center"/>
    </xf>
    <xf numFmtId="166" fontId="13" fillId="14" borderId="118" xfId="0" applyNumberFormat="1" applyFont="1" applyFill="1" applyBorder="1" applyAlignment="1">
      <alignment horizontal="center" vertical="center" wrapText="1"/>
    </xf>
    <xf numFmtId="0" fontId="5" fillId="6" borderId="119" xfId="0" applyFont="1" applyFill="1" applyBorder="1" applyAlignment="1">
      <alignment horizontal="center" vertical="center" wrapText="1"/>
    </xf>
    <xf numFmtId="0" fontId="5" fillId="6" borderId="120" xfId="0" applyFont="1" applyFill="1" applyBorder="1" applyAlignment="1">
      <alignment horizontal="left" vertical="center" wrapText="1"/>
    </xf>
    <xf numFmtId="0" fontId="5" fillId="6" borderId="21" xfId="0" applyFont="1" applyFill="1" applyBorder="1" applyAlignment="1">
      <alignment horizontal="center" vertical="center" wrapText="1"/>
    </xf>
    <xf numFmtId="166" fontId="5" fillId="6" borderId="119" xfId="0" applyNumberFormat="1" applyFont="1" applyFill="1" applyBorder="1" applyAlignment="1">
      <alignment horizontal="center" vertical="center" wrapText="1"/>
    </xf>
    <xf numFmtId="166" fontId="18" fillId="6" borderId="21" xfId="0" applyNumberFormat="1" applyFont="1" applyFill="1" applyBorder="1" applyAlignment="1">
      <alignment horizontal="center" vertical="center" wrapText="1"/>
    </xf>
    <xf numFmtId="0" fontId="21" fillId="4" borderId="123" xfId="0" applyFont="1" applyFill="1" applyBorder="1" applyAlignment="1">
      <alignment horizontal="left" vertical="center" wrapText="1"/>
    </xf>
    <xf numFmtId="0" fontId="21" fillId="4" borderId="74" xfId="0" applyFont="1" applyFill="1" applyBorder="1" applyAlignment="1">
      <alignment horizontal="center" vertical="center" wrapText="1"/>
    </xf>
    <xf numFmtId="166" fontId="7" fillId="0" borderId="124" xfId="0" applyNumberFormat="1" applyFont="1" applyBorder="1" applyAlignment="1">
      <alignment horizontal="center" vertical="center" wrapText="1"/>
    </xf>
    <xf numFmtId="166" fontId="13" fillId="14" borderId="125" xfId="0" applyNumberFormat="1" applyFont="1" applyFill="1" applyBorder="1" applyAlignment="1">
      <alignment horizontal="center" vertical="center" wrapText="1"/>
    </xf>
    <xf numFmtId="166" fontId="13" fillId="0" borderId="49" xfId="0" applyNumberFormat="1" applyFont="1" applyBorder="1" applyAlignment="1">
      <alignment horizontal="center" vertical="center" wrapText="1"/>
    </xf>
    <xf numFmtId="49" fontId="7" fillId="15" borderId="74" xfId="0" applyNumberFormat="1" applyFont="1" applyFill="1" applyBorder="1" applyAlignment="1">
      <alignment horizontal="center" vertical="center" wrapText="1"/>
    </xf>
    <xf numFmtId="166" fontId="13" fillId="0" borderId="49" xfId="0" applyNumberFormat="1" applyFont="1" applyBorder="1" applyAlignment="1">
      <alignment vertical="center" wrapText="1"/>
    </xf>
    <xf numFmtId="49" fontId="7" fillId="15" borderId="126" xfId="0" applyNumberFormat="1" applyFont="1" applyFill="1" applyBorder="1" applyAlignment="1">
      <alignment horizontal="center" vertical="center" wrapText="1"/>
    </xf>
    <xf numFmtId="0" fontId="5" fillId="6" borderId="118" xfId="0" applyFont="1" applyFill="1" applyBorder="1" applyAlignment="1">
      <alignment horizontal="center" vertical="center" wrapText="1"/>
    </xf>
    <xf numFmtId="0" fontId="5" fillId="6" borderId="40" xfId="0" applyFont="1" applyFill="1" applyBorder="1" applyAlignment="1">
      <alignment horizontal="left" vertical="center" wrapText="1"/>
    </xf>
    <xf numFmtId="0" fontId="5" fillId="6" borderId="15" xfId="0" applyFont="1" applyFill="1" applyBorder="1" applyAlignment="1">
      <alignment horizontal="center" vertical="center" wrapText="1"/>
    </xf>
    <xf numFmtId="166" fontId="5" fillId="6" borderId="118" xfId="0" applyNumberFormat="1" applyFont="1" applyFill="1" applyBorder="1" applyAlignment="1">
      <alignment horizontal="center" vertical="center" wrapText="1"/>
    </xf>
    <xf numFmtId="166" fontId="18" fillId="6" borderId="15" xfId="0" applyNumberFormat="1" applyFont="1" applyFill="1" applyBorder="1" applyAlignment="1">
      <alignment horizontal="center" vertical="center" wrapText="1"/>
    </xf>
    <xf numFmtId="0" fontId="21" fillId="4" borderId="40" xfId="0" applyFont="1" applyFill="1" applyBorder="1" applyAlignment="1">
      <alignment horizontal="left" vertical="center" wrapText="1"/>
    </xf>
    <xf numFmtId="0" fontId="5" fillId="6" borderId="14" xfId="0" applyFont="1" applyFill="1" applyBorder="1" applyAlignment="1">
      <alignment horizontal="center" vertical="center" wrapText="1"/>
    </xf>
    <xf numFmtId="166" fontId="18" fillId="6" borderId="119" xfId="0" applyNumberFormat="1" applyFont="1" applyFill="1" applyBorder="1" applyAlignment="1">
      <alignment horizontal="center" vertical="center" wrapText="1"/>
    </xf>
    <xf numFmtId="166" fontId="7" fillId="15" borderId="126" xfId="0" applyNumberFormat="1" applyFont="1" applyFill="1" applyBorder="1" applyAlignment="1">
      <alignment horizontal="center" vertical="center" wrapText="1"/>
    </xf>
    <xf numFmtId="166" fontId="7" fillId="15" borderId="18" xfId="0" applyNumberFormat="1" applyFont="1" applyFill="1" applyBorder="1" applyAlignment="1">
      <alignment horizontal="center" vertical="center" wrapText="1"/>
    </xf>
    <xf numFmtId="0" fontId="21" fillId="0" borderId="13" xfId="0" applyFont="1" applyBorder="1" applyAlignment="1">
      <alignment horizontal="left" vertical="center" wrapText="1"/>
    </xf>
    <xf numFmtId="0" fontId="21" fillId="0" borderId="4" xfId="0" applyFont="1" applyBorder="1" applyAlignment="1">
      <alignment horizontal="center" vertical="center" wrapText="1"/>
    </xf>
    <xf numFmtId="0" fontId="7" fillId="6" borderId="40" xfId="0" applyFont="1" applyFill="1" applyBorder="1" applyAlignment="1">
      <alignment horizontal="left" vertical="center" wrapText="1"/>
    </xf>
    <xf numFmtId="0" fontId="7" fillId="6" borderId="15" xfId="0" applyFont="1" applyFill="1" applyBorder="1" applyAlignment="1">
      <alignment horizontal="center" vertical="center" wrapText="1"/>
    </xf>
    <xf numFmtId="166" fontId="7" fillId="6" borderId="118" xfId="0" applyNumberFormat="1" applyFont="1" applyFill="1" applyBorder="1" applyAlignment="1">
      <alignment horizontal="center" vertical="center" wrapText="1"/>
    </xf>
    <xf numFmtId="166" fontId="13" fillId="6" borderId="15" xfId="0" applyNumberFormat="1" applyFont="1" applyFill="1" applyBorder="1" applyAlignment="1">
      <alignment horizontal="center" vertical="center" wrapText="1"/>
    </xf>
    <xf numFmtId="0" fontId="21" fillId="4" borderId="15" xfId="0" applyFont="1" applyFill="1" applyBorder="1" applyAlignment="1">
      <alignment horizontal="center" vertical="center" wrapText="1"/>
    </xf>
    <xf numFmtId="166" fontId="13" fillId="0" borderId="31" xfId="0" applyNumberFormat="1" applyFont="1" applyBorder="1" applyAlignment="1">
      <alignment horizontal="center" vertical="center" wrapText="1"/>
    </xf>
    <xf numFmtId="49" fontId="7" fillId="15" borderId="15" xfId="0" applyNumberFormat="1" applyFont="1" applyFill="1" applyBorder="1" applyAlignment="1">
      <alignment horizontal="center" vertical="center" wrapText="1"/>
    </xf>
    <xf numFmtId="166" fontId="13" fillId="0" borderId="31" xfId="0" applyNumberFormat="1" applyFont="1" applyBorder="1" applyAlignment="1">
      <alignment vertical="center" wrapText="1"/>
    </xf>
    <xf numFmtId="49" fontId="7" fillId="15" borderId="16" xfId="0" applyNumberFormat="1" applyFont="1" applyFill="1" applyBorder="1" applyAlignment="1">
      <alignment horizontal="center" vertical="center" wrapText="1"/>
    </xf>
    <xf numFmtId="166" fontId="7" fillId="0" borderId="130" xfId="0" applyNumberFormat="1" applyFont="1" applyBorder="1" applyAlignment="1">
      <alignment horizontal="center" vertical="center" wrapText="1"/>
    </xf>
    <xf numFmtId="166" fontId="5" fillId="6" borderId="131" xfId="0" applyNumberFormat="1" applyFont="1" applyFill="1" applyBorder="1" applyAlignment="1">
      <alignment horizontal="center" vertical="center" wrapText="1"/>
    </xf>
    <xf numFmtId="0" fontId="5" fillId="16" borderId="132"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6" borderId="3" xfId="0" applyFont="1" applyFill="1" applyBorder="1" applyAlignment="1">
      <alignment horizontal="left" vertical="center" wrapText="1"/>
    </xf>
    <xf numFmtId="3" fontId="5" fillId="16" borderId="3" xfId="0" applyNumberFormat="1" applyFont="1" applyFill="1" applyBorder="1" applyAlignment="1">
      <alignment horizontal="center" vertical="center" wrapText="1"/>
    </xf>
    <xf numFmtId="166" fontId="5" fillId="16" borderId="3" xfId="0" applyNumberFormat="1" applyFont="1" applyFill="1" applyBorder="1" applyAlignment="1">
      <alignment horizontal="center" vertical="center" wrapText="1"/>
    </xf>
    <xf numFmtId="166" fontId="18" fillId="16" borderId="3" xfId="0" applyNumberFormat="1" applyFont="1" applyFill="1" applyBorder="1" applyAlignment="1">
      <alignment horizontal="center" vertical="center" wrapText="1"/>
    </xf>
    <xf numFmtId="0" fontId="5" fillId="0" borderId="0" xfId="0" applyFont="1" applyAlignment="1">
      <alignment horizontal="center"/>
    </xf>
    <xf numFmtId="0" fontId="1" fillId="21" borderId="3" xfId="0" applyFont="1" applyFill="1" applyBorder="1"/>
    <xf numFmtId="0" fontId="25" fillId="2" borderId="4" xfId="0" applyFont="1" applyFill="1" applyBorder="1" applyAlignment="1">
      <alignment horizontal="center"/>
    </xf>
    <xf numFmtId="0" fontId="1" fillId="21" borderId="134" xfId="0" applyFont="1" applyFill="1" applyBorder="1" applyAlignment="1">
      <alignment horizontal="center"/>
    </xf>
    <xf numFmtId="0" fontId="26" fillId="0" borderId="0" xfId="0" applyFont="1"/>
    <xf numFmtId="0" fontId="3" fillId="0" borderId="4" xfId="0" applyFont="1" applyBorder="1" applyAlignment="1">
      <alignment horizontal="center"/>
    </xf>
    <xf numFmtId="0" fontId="3" fillId="0" borderId="4" xfId="0" applyFont="1" applyBorder="1"/>
    <xf numFmtId="0" fontId="3" fillId="4" borderId="4" xfId="0" applyFont="1" applyFill="1" applyBorder="1" applyAlignment="1">
      <alignment horizontal="left" vertical="center" wrapText="1"/>
    </xf>
    <xf numFmtId="0" fontId="3" fillId="0" borderId="6" xfId="0" applyFont="1" applyBorder="1" applyAlignment="1">
      <alignment horizontal="left" vertical="top" wrapText="1"/>
    </xf>
    <xf numFmtId="0" fontId="1" fillId="20" borderId="4"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20" borderId="134" xfId="0" applyFont="1" applyFill="1" applyBorder="1" applyAlignment="1">
      <alignment horizontal="left" vertical="center" wrapText="1"/>
    </xf>
    <xf numFmtId="0" fontId="27" fillId="0" borderId="0" xfId="0" applyFont="1" applyAlignment="1">
      <alignment horizontal="center" vertical="center"/>
    </xf>
    <xf numFmtId="0" fontId="1" fillId="4" borderId="3" xfId="0" applyFont="1" applyFill="1" applyBorder="1" applyAlignment="1">
      <alignment horizontal="left" vertical="center" wrapText="1"/>
    </xf>
    <xf numFmtId="0" fontId="9" fillId="22" borderId="13" xfId="0" applyFont="1" applyFill="1" applyBorder="1" applyAlignment="1">
      <alignment horizontal="center"/>
    </xf>
    <xf numFmtId="0" fontId="9" fillId="22" borderId="4" xfId="0" applyFont="1" applyFill="1" applyBorder="1" applyAlignment="1">
      <alignment horizontal="center"/>
    </xf>
    <xf numFmtId="0" fontId="9" fillId="22" borderId="18" xfId="0" applyFont="1" applyFill="1" applyBorder="1" applyAlignment="1">
      <alignment horizontal="center"/>
    </xf>
    <xf numFmtId="0" fontId="3" fillId="0" borderId="6" xfId="0" applyFont="1" applyBorder="1" applyAlignment="1">
      <alignment horizontal="left" vertical="center" wrapText="1"/>
    </xf>
    <xf numFmtId="0" fontId="28" fillId="0" borderId="13" xfId="0" applyFont="1" applyBorder="1" applyAlignment="1">
      <alignment horizontal="center" vertical="center"/>
    </xf>
    <xf numFmtId="0" fontId="28" fillId="0" borderId="4" xfId="0" applyFont="1" applyBorder="1" applyAlignment="1">
      <alignment horizontal="center" vertical="center"/>
    </xf>
    <xf numFmtId="0" fontId="28" fillId="0" borderId="18" xfId="0" applyFont="1" applyBorder="1" applyAlignment="1">
      <alignment horizontal="center" vertical="center"/>
    </xf>
    <xf numFmtId="0" fontId="3" fillId="0" borderId="136" xfId="0" applyFont="1" applyBorder="1" applyAlignment="1">
      <alignment horizontal="left" vertical="center" wrapText="1"/>
    </xf>
    <xf numFmtId="0" fontId="28" fillId="0" borderId="120"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 fillId="0" borderId="2" xfId="0" applyFont="1" applyBorder="1"/>
    <xf numFmtId="0" fontId="5" fillId="0" borderId="5" xfId="0" applyFont="1" applyBorder="1" applyAlignment="1">
      <alignment horizontal="center" vertical="center" wrapText="1"/>
    </xf>
    <xf numFmtId="0" fontId="0" fillId="0" borderId="0" xfId="0"/>
    <xf numFmtId="0" fontId="6" fillId="5" borderId="6" xfId="0" applyFont="1" applyFill="1" applyBorder="1" applyAlignment="1">
      <alignment horizontal="center" vertical="center" wrapText="1"/>
    </xf>
    <xf numFmtId="0" fontId="2" fillId="0" borderId="7" xfId="0" applyFont="1" applyBorder="1"/>
    <xf numFmtId="0" fontId="2" fillId="0" borderId="8" xfId="0" applyFont="1" applyBorder="1"/>
    <xf numFmtId="0" fontId="4" fillId="6" borderId="6" xfId="0" applyFont="1" applyFill="1" applyBorder="1" applyAlignment="1">
      <alignment horizontal="center" vertical="center" wrapText="1"/>
    </xf>
    <xf numFmtId="0" fontId="2" fillId="0" borderId="9" xfId="0" applyFont="1" applyBorder="1"/>
    <xf numFmtId="0" fontId="4" fillId="7" borderId="6"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2" fillId="0" borderId="11" xfId="0" applyFont="1" applyBorder="1"/>
    <xf numFmtId="0" fontId="2" fillId="0" borderId="12" xfId="0" applyFont="1" applyBorder="1"/>
    <xf numFmtId="0" fontId="13" fillId="0" borderId="17" xfId="0" applyFont="1" applyBorder="1" applyAlignment="1">
      <alignment horizontal="center" vertical="center" wrapText="1"/>
    </xf>
    <xf numFmtId="0" fontId="2" fillId="0" borderId="19" xfId="0" applyFont="1" applyBorder="1"/>
    <xf numFmtId="0" fontId="2" fillId="0" borderId="20" xfId="0" applyFont="1" applyBorder="1"/>
    <xf numFmtId="0" fontId="13" fillId="0" borderId="23" xfId="0" applyFont="1" applyBorder="1" applyAlignment="1">
      <alignment horizontal="center" vertical="center" wrapText="1"/>
    </xf>
    <xf numFmtId="0" fontId="16" fillId="13" borderId="35" xfId="0" applyFont="1" applyFill="1" applyBorder="1" applyAlignment="1">
      <alignment horizontal="center" vertical="center" wrapText="1"/>
    </xf>
    <xf numFmtId="0" fontId="2" fillId="0" borderId="41" xfId="0" applyFont="1" applyBorder="1"/>
    <xf numFmtId="164" fontId="13" fillId="14" borderId="44" xfId="0" applyNumberFormat="1" applyFont="1" applyFill="1" applyBorder="1" applyAlignment="1">
      <alignment horizontal="center" vertical="center"/>
    </xf>
    <xf numFmtId="0" fontId="2" fillId="0" borderId="39" xfId="0" applyFont="1" applyBorder="1"/>
    <xf numFmtId="164" fontId="13" fillId="15" borderId="53" xfId="0" applyNumberFormat="1" applyFont="1" applyFill="1" applyBorder="1" applyAlignment="1">
      <alignment horizontal="center" vertical="center"/>
    </xf>
    <xf numFmtId="0" fontId="2" fillId="0" borderId="50" xfId="0" applyFont="1" applyBorder="1"/>
    <xf numFmtId="164" fontId="13" fillId="15" borderId="17" xfId="0" applyNumberFormat="1" applyFont="1" applyFill="1" applyBorder="1" applyAlignment="1">
      <alignment horizontal="center" vertical="center"/>
    </xf>
    <xf numFmtId="0" fontId="2" fillId="0" borderId="55" xfId="0" applyFont="1" applyBorder="1"/>
    <xf numFmtId="164" fontId="13" fillId="15" borderId="54" xfId="0" applyNumberFormat="1" applyFont="1" applyFill="1" applyBorder="1" applyAlignment="1">
      <alignment horizontal="center" vertical="center"/>
    </xf>
    <xf numFmtId="0" fontId="2" fillId="0" borderId="56" xfId="0" applyFont="1" applyBorder="1"/>
    <xf numFmtId="164" fontId="13" fillId="15" borderId="46" xfId="0" applyNumberFormat="1" applyFont="1" applyFill="1" applyBorder="1" applyAlignment="1">
      <alignment horizontal="center" vertical="center"/>
    </xf>
    <xf numFmtId="0" fontId="2" fillId="0" borderId="52" xfId="0" applyFont="1" applyBorder="1"/>
    <xf numFmtId="164" fontId="13" fillId="15" borderId="31" xfId="0" applyNumberFormat="1" applyFont="1" applyFill="1" applyBorder="1" applyAlignment="1">
      <alignment horizontal="center" vertical="center"/>
    </xf>
    <xf numFmtId="0" fontId="2" fillId="0" borderId="38" xfId="0" applyFont="1" applyBorder="1"/>
    <xf numFmtId="0" fontId="13" fillId="0" borderId="42" xfId="0" applyFont="1" applyBorder="1" applyAlignment="1">
      <alignment horizontal="center" vertical="center" wrapText="1"/>
    </xf>
    <xf numFmtId="0" fontId="2" fillId="0" borderId="47" xfId="0" applyFont="1" applyBorder="1"/>
    <xf numFmtId="0" fontId="2" fillId="0" borderId="59" xfId="0" applyFont="1" applyBorder="1"/>
    <xf numFmtId="0" fontId="15" fillId="10" borderId="70" xfId="0" applyFont="1" applyFill="1" applyBorder="1" applyAlignment="1">
      <alignment horizontal="center" vertical="center" wrapText="1"/>
    </xf>
    <xf numFmtId="0" fontId="2" fillId="0" borderId="36" xfId="0" applyFont="1" applyBorder="1"/>
    <xf numFmtId="0" fontId="2" fillId="0" borderId="58" xfId="0" applyFont="1" applyBorder="1"/>
    <xf numFmtId="165" fontId="18" fillId="2" borderId="64" xfId="0" applyNumberFormat="1" applyFont="1" applyFill="1" applyBorder="1" applyAlignment="1">
      <alignment horizontal="center" vertical="center"/>
    </xf>
    <xf numFmtId="0" fontId="2" fillId="0" borderId="65" xfId="0" applyFont="1" applyBorder="1"/>
    <xf numFmtId="0" fontId="12" fillId="11" borderId="31" xfId="0" applyFont="1" applyFill="1" applyBorder="1" applyAlignment="1">
      <alignment horizontal="center" vertical="center" wrapText="1"/>
    </xf>
    <xf numFmtId="0" fontId="12" fillId="11" borderId="32"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2" fillId="12" borderId="71" xfId="0" applyFont="1" applyFill="1" applyBorder="1" applyAlignment="1">
      <alignment horizontal="center" vertical="center" wrapText="1"/>
    </xf>
    <xf numFmtId="0" fontId="2" fillId="0" borderId="34" xfId="0" applyFont="1" applyBorder="1"/>
    <xf numFmtId="0" fontId="2" fillId="0" borderId="37" xfId="0" applyFont="1" applyBorder="1"/>
    <xf numFmtId="0" fontId="2" fillId="0" borderId="51" xfId="0" applyFont="1" applyBorder="1"/>
    <xf numFmtId="164" fontId="13" fillId="15" borderId="42" xfId="0" applyNumberFormat="1" applyFont="1" applyFill="1" applyBorder="1" applyAlignment="1">
      <alignment horizontal="center" vertical="center"/>
    </xf>
    <xf numFmtId="164" fontId="13" fillId="15" borderId="23" xfId="0" applyNumberFormat="1" applyFont="1" applyFill="1" applyBorder="1" applyAlignment="1">
      <alignment horizontal="center" vertical="center"/>
    </xf>
    <xf numFmtId="164" fontId="13" fillId="15" borderId="45" xfId="0" applyNumberFormat="1" applyFont="1" applyFill="1" applyBorder="1" applyAlignment="1">
      <alignment horizontal="center" vertical="center"/>
    </xf>
    <xf numFmtId="0" fontId="14" fillId="9" borderId="6" xfId="0" applyFont="1" applyFill="1" applyBorder="1" applyAlignment="1">
      <alignment horizontal="center" vertical="center" wrapText="1"/>
    </xf>
    <xf numFmtId="0" fontId="15" fillId="10" borderId="26" xfId="0" applyFont="1" applyFill="1" applyBorder="1" applyAlignment="1">
      <alignment horizontal="center" vertical="center" wrapText="1"/>
    </xf>
    <xf numFmtId="0" fontId="2" fillId="0" borderId="30" xfId="0" applyFont="1" applyBorder="1"/>
    <xf numFmtId="0" fontId="4" fillId="11" borderId="10" xfId="0" applyFont="1" applyFill="1" applyBorder="1" applyAlignment="1">
      <alignment horizontal="center" vertical="center"/>
    </xf>
    <xf numFmtId="0" fontId="4" fillId="12" borderId="27" xfId="0" applyFont="1" applyFill="1" applyBorder="1" applyAlignment="1">
      <alignment horizontal="center" vertical="center" wrapText="1"/>
    </xf>
    <xf numFmtId="0" fontId="2" fillId="0" borderId="28" xfId="0" applyFont="1" applyBorder="1"/>
    <xf numFmtId="0" fontId="2" fillId="0" borderId="29" xfId="0" applyFont="1" applyBorder="1"/>
    <xf numFmtId="0" fontId="12" fillId="11" borderId="17" xfId="0" applyFont="1" applyFill="1" applyBorder="1" applyAlignment="1">
      <alignment horizontal="center" vertical="center" wrapText="1"/>
    </xf>
    <xf numFmtId="0" fontId="5" fillId="4" borderId="103" xfId="0" applyFont="1" applyFill="1" applyBorder="1" applyAlignment="1">
      <alignment horizontal="center" vertical="center" wrapText="1"/>
    </xf>
    <xf numFmtId="0" fontId="2" fillId="0" borderId="104" xfId="0" applyFont="1" applyBorder="1"/>
    <xf numFmtId="0" fontId="9" fillId="0" borderId="0" xfId="0" applyFont="1"/>
    <xf numFmtId="0" fontId="7" fillId="4" borderId="6" xfId="0" applyFont="1" applyFill="1" applyBorder="1" applyAlignment="1">
      <alignment horizontal="center" vertical="center"/>
    </xf>
    <xf numFmtId="165" fontId="18" fillId="17" borderId="83" xfId="0" applyNumberFormat="1" applyFont="1" applyFill="1" applyBorder="1" applyAlignment="1">
      <alignment horizontal="center" vertical="center"/>
    </xf>
    <xf numFmtId="0" fontId="2" fillId="0" borderId="84" xfId="0" applyFont="1" applyBorder="1"/>
    <xf numFmtId="0" fontId="2" fillId="0" borderId="88" xfId="0" applyFont="1" applyBorder="1"/>
    <xf numFmtId="0" fontId="2" fillId="0" borderId="89" xfId="0" applyFont="1" applyBorder="1"/>
    <xf numFmtId="164" fontId="5" fillId="18" borderId="26" xfId="0" applyNumberFormat="1" applyFont="1" applyFill="1" applyBorder="1" applyAlignment="1">
      <alignment horizontal="center" vertical="center"/>
    </xf>
    <xf numFmtId="0" fontId="2" fillId="0" borderId="90" xfId="0" applyFont="1" applyBorder="1"/>
    <xf numFmtId="164" fontId="5" fillId="18" borderId="91" xfId="0" applyNumberFormat="1" applyFont="1" applyFill="1" applyBorder="1" applyAlignment="1">
      <alignment horizontal="center" vertical="center"/>
    </xf>
    <xf numFmtId="0" fontId="2" fillId="0" borderId="92" xfId="0" applyFont="1" applyBorder="1"/>
    <xf numFmtId="164" fontId="5" fillId="18" borderId="93" xfId="0" applyNumberFormat="1" applyFont="1" applyFill="1" applyBorder="1" applyAlignment="1">
      <alignment horizontal="center" vertical="center"/>
    </xf>
    <xf numFmtId="10" fontId="13" fillId="18" borderId="27" xfId="0" applyNumberFormat="1" applyFont="1" applyFill="1" applyBorder="1" applyAlignment="1">
      <alignment horizontal="center" vertical="center"/>
    </xf>
    <xf numFmtId="0" fontId="2" fillId="0" borderId="100" xfId="0" applyFont="1" applyBorder="1"/>
    <xf numFmtId="164" fontId="13" fillId="14" borderId="75" xfId="0" applyNumberFormat="1" applyFont="1" applyFill="1" applyBorder="1" applyAlignment="1">
      <alignment horizontal="center" vertical="center"/>
    </xf>
    <xf numFmtId="0" fontId="2" fillId="0" borderId="60" xfId="0" applyFont="1" applyBorder="1"/>
    <xf numFmtId="0" fontId="2" fillId="0" borderId="57" xfId="0" applyFont="1" applyBorder="1"/>
    <xf numFmtId="165" fontId="18" fillId="2" borderId="79" xfId="0" applyNumberFormat="1" applyFont="1" applyFill="1" applyBorder="1" applyAlignment="1">
      <alignment horizontal="center" vertical="center"/>
    </xf>
    <xf numFmtId="10" fontId="13" fillId="18" borderId="98" xfId="0" applyNumberFormat="1" applyFont="1" applyFill="1" applyBorder="1" applyAlignment="1">
      <alignment horizontal="center" vertical="center"/>
    </xf>
    <xf numFmtId="0" fontId="2" fillId="0" borderId="99" xfId="0" applyFont="1" applyBorder="1"/>
    <xf numFmtId="0" fontId="5" fillId="4" borderId="102" xfId="0" applyFont="1" applyFill="1" applyBorder="1" applyAlignment="1">
      <alignment horizontal="center" vertical="center"/>
    </xf>
    <xf numFmtId="164" fontId="13" fillId="14" borderId="45" xfId="0" applyNumberFormat="1" applyFont="1" applyFill="1" applyBorder="1" applyAlignment="1">
      <alignment horizontal="center" vertical="center"/>
    </xf>
    <xf numFmtId="0" fontId="2" fillId="0" borderId="49" xfId="0" applyFont="1" applyBorder="1"/>
    <xf numFmtId="164" fontId="13" fillId="15" borderId="26" xfId="0" applyNumberFormat="1" applyFont="1" applyFill="1" applyBorder="1" applyAlignment="1">
      <alignment horizontal="center" vertical="center"/>
    </xf>
    <xf numFmtId="0" fontId="2" fillId="0" borderId="73" xfId="0" applyFont="1" applyBorder="1"/>
    <xf numFmtId="0" fontId="18" fillId="17" borderId="72" xfId="0" applyFont="1" applyFill="1" applyBorder="1" applyAlignment="1">
      <alignment horizontal="center" vertical="center"/>
    </xf>
    <xf numFmtId="0" fontId="2" fillId="0" borderId="81" xfId="0" applyFont="1" applyBorder="1"/>
    <xf numFmtId="0" fontId="2" fillId="0" borderId="82" xfId="0" applyFont="1" applyBorder="1"/>
    <xf numFmtId="0" fontId="2" fillId="0" borderId="76" xfId="0" applyFont="1" applyBorder="1"/>
    <xf numFmtId="0" fontId="2" fillId="0" borderId="86" xfId="0" applyFont="1" applyBorder="1"/>
    <xf numFmtId="0" fontId="2" fillId="0" borderId="87" xfId="0" applyFont="1" applyBorder="1"/>
    <xf numFmtId="0" fontId="1" fillId="4" borderId="94" xfId="0" applyFont="1" applyFill="1" applyBorder="1" applyAlignment="1">
      <alignment horizontal="center" vertical="center"/>
    </xf>
    <xf numFmtId="0" fontId="2" fillId="0" borderId="95" xfId="0" applyFont="1" applyBorder="1"/>
    <xf numFmtId="0" fontId="2" fillId="0" borderId="96" xfId="0" applyFont="1" applyBorder="1"/>
    <xf numFmtId="164" fontId="18" fillId="4" borderId="6" xfId="0" applyNumberFormat="1" applyFont="1" applyFill="1" applyBorder="1" applyAlignment="1">
      <alignment horizontal="center" vertical="center"/>
    </xf>
    <xf numFmtId="0" fontId="13" fillId="0" borderId="72" xfId="0" applyFont="1" applyBorder="1" applyAlignment="1">
      <alignment horizontal="center" vertical="center" wrapText="1"/>
    </xf>
    <xf numFmtId="0" fontId="2" fillId="0" borderId="5" xfId="0" applyFont="1" applyBorder="1"/>
    <xf numFmtId="3" fontId="7" fillId="0" borderId="43" xfId="0" applyNumberFormat="1" applyFont="1" applyBorder="1" applyAlignment="1">
      <alignment horizontal="center" vertical="center"/>
    </xf>
    <xf numFmtId="0" fontId="7" fillId="0" borderId="23" xfId="0" applyFont="1" applyBorder="1" applyAlignment="1">
      <alignment horizontal="center" vertical="center" wrapText="1"/>
    </xf>
    <xf numFmtId="0" fontId="7" fillId="0" borderId="19" xfId="0" applyFont="1" applyBorder="1" applyAlignment="1">
      <alignment horizontal="center" vertical="center" wrapText="1"/>
    </xf>
    <xf numFmtId="3" fontId="7" fillId="0" borderId="48" xfId="0" applyNumberFormat="1" applyFont="1" applyBorder="1" applyAlignment="1">
      <alignment horizontal="center" vertical="center"/>
    </xf>
    <xf numFmtId="0" fontId="5" fillId="2" borderId="1" xfId="0" applyFont="1" applyFill="1" applyBorder="1" applyAlignment="1">
      <alignment horizontal="center" vertical="center"/>
    </xf>
    <xf numFmtId="0" fontId="2" fillId="0" borderId="77" xfId="0" applyFont="1" applyBorder="1"/>
    <xf numFmtId="0" fontId="2" fillId="0" borderId="78" xfId="0" applyFont="1" applyBorder="1"/>
    <xf numFmtId="0" fontId="2" fillId="0" borderId="48" xfId="0" applyFont="1" applyBorder="1"/>
    <xf numFmtId="0" fontId="5" fillId="2" borderId="61" xfId="0" applyFont="1" applyFill="1" applyBorder="1" applyAlignment="1">
      <alignment horizontal="center" vertical="center"/>
    </xf>
    <xf numFmtId="0" fontId="2" fillId="0" borderId="62" xfId="0" applyFont="1" applyBorder="1"/>
    <xf numFmtId="0" fontId="2" fillId="0" borderId="63" xfId="0" applyFont="1" applyBorder="1"/>
    <xf numFmtId="0" fontId="3" fillId="0" borderId="23" xfId="0" applyFont="1" applyBorder="1" applyAlignment="1">
      <alignment horizontal="center" vertical="center" wrapText="1"/>
    </xf>
    <xf numFmtId="0" fontId="5" fillId="17" borderId="1" xfId="0" applyFont="1" applyFill="1" applyBorder="1" applyAlignment="1">
      <alignment horizontal="center" vertical="center" wrapText="1"/>
    </xf>
    <xf numFmtId="0" fontId="2" fillId="0" borderId="128" xfId="0" applyFont="1" applyBorder="1"/>
    <xf numFmtId="0" fontId="22" fillId="17"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79" xfId="0" applyFont="1" applyFill="1" applyBorder="1" applyAlignment="1">
      <alignment horizontal="center" vertical="center" wrapText="1"/>
    </xf>
    <xf numFmtId="0" fontId="5" fillId="14" borderId="122" xfId="0" applyFont="1" applyFill="1" applyBorder="1" applyAlignment="1">
      <alignment horizontal="center" vertical="center" wrapText="1"/>
    </xf>
    <xf numFmtId="0" fontId="5" fillId="14" borderId="103" xfId="0" applyFont="1" applyFill="1" applyBorder="1" applyAlignment="1">
      <alignment horizontal="center" vertical="center" wrapText="1"/>
    </xf>
    <xf numFmtId="0" fontId="2" fillId="0" borderId="117" xfId="0" applyFont="1" applyBorder="1"/>
    <xf numFmtId="0" fontId="5" fillId="14" borderId="23" xfId="0" applyFont="1" applyFill="1" applyBorder="1" applyAlignment="1">
      <alignment horizontal="center" vertical="center" wrapText="1"/>
    </xf>
    <xf numFmtId="0" fontId="5" fillId="14" borderId="44" xfId="0" applyFont="1" applyFill="1" applyBorder="1" applyAlignment="1">
      <alignment horizontal="center" vertical="center" wrapText="1"/>
    </xf>
    <xf numFmtId="166" fontId="1" fillId="17" borderId="129" xfId="0" applyNumberFormat="1" applyFont="1" applyFill="1" applyBorder="1" applyAlignment="1">
      <alignment horizontal="center" vertical="center" wrapText="1"/>
    </xf>
    <xf numFmtId="166" fontId="18" fillId="6" borderId="93" xfId="0" applyNumberFormat="1" applyFont="1" applyFill="1" applyBorder="1" applyAlignment="1">
      <alignment horizontal="center" vertical="center" wrapText="1"/>
    </xf>
    <xf numFmtId="0" fontId="2" fillId="0" borderId="127" xfId="0" applyFont="1" applyBorder="1"/>
    <xf numFmtId="166" fontId="18" fillId="6" borderId="105" xfId="0" applyNumberFormat="1" applyFont="1" applyFill="1" applyBorder="1" applyAlignment="1">
      <alignment horizontal="center" vertical="center" wrapText="1"/>
    </xf>
    <xf numFmtId="166" fontId="18" fillId="6" borderId="27" xfId="0" applyNumberFormat="1" applyFont="1" applyFill="1" applyBorder="1" applyAlignment="1">
      <alignment horizontal="center" vertical="center" wrapText="1"/>
    </xf>
    <xf numFmtId="166" fontId="18" fillId="6" borderId="121" xfId="0" applyNumberFormat="1" applyFont="1" applyFill="1" applyBorder="1" applyAlignment="1">
      <alignment horizontal="center" vertical="center" wrapText="1"/>
    </xf>
    <xf numFmtId="0" fontId="18" fillId="17" borderId="10" xfId="0" applyFont="1" applyFill="1" applyBorder="1" applyAlignment="1">
      <alignment horizontal="center" vertical="center" wrapText="1"/>
    </xf>
    <xf numFmtId="0" fontId="11" fillId="9" borderId="105" xfId="0" applyFont="1" applyFill="1" applyBorder="1" applyAlignment="1">
      <alignment horizontal="center" vertical="center" wrapText="1"/>
    </xf>
    <xf numFmtId="0" fontId="2" fillId="0" borderId="106" xfId="0" applyFont="1" applyBorder="1"/>
    <xf numFmtId="0" fontId="2" fillId="0" borderId="107" xfId="0" applyFont="1" applyBorder="1"/>
    <xf numFmtId="0" fontId="19" fillId="4" borderId="108" xfId="0" applyFont="1" applyFill="1" applyBorder="1" applyAlignment="1">
      <alignment horizontal="center" vertical="center" wrapText="1"/>
    </xf>
    <xf numFmtId="0" fontId="2" fillId="0" borderId="109" xfId="0" applyFont="1" applyBorder="1"/>
    <xf numFmtId="0" fontId="2" fillId="0" borderId="110" xfId="0" applyFont="1" applyBorder="1"/>
    <xf numFmtId="0" fontId="18" fillId="17" borderId="111" xfId="0" applyFont="1" applyFill="1" applyBorder="1" applyAlignment="1">
      <alignment horizontal="center" vertical="center" wrapText="1"/>
    </xf>
    <xf numFmtId="0" fontId="18" fillId="17" borderId="44" xfId="0" applyFont="1" applyFill="1" applyBorder="1" applyAlignment="1">
      <alignment horizontal="center" vertical="center" wrapText="1"/>
    </xf>
    <xf numFmtId="0" fontId="18" fillId="17" borderId="1" xfId="0" applyFont="1" applyFill="1" applyBorder="1" applyAlignment="1">
      <alignment horizontal="center" vertical="center" wrapText="1"/>
    </xf>
    <xf numFmtId="166" fontId="24" fillId="2" borderId="129" xfId="0" applyNumberFormat="1" applyFont="1" applyFill="1" applyBorder="1" applyAlignment="1">
      <alignment horizontal="center" vertical="center" wrapText="1"/>
    </xf>
    <xf numFmtId="166" fontId="24" fillId="2" borderId="79" xfId="0" applyNumberFormat="1" applyFont="1" applyFill="1" applyBorder="1" applyAlignment="1">
      <alignment horizontal="center" vertical="center" wrapText="1"/>
    </xf>
    <xf numFmtId="166" fontId="1" fillId="17" borderId="79" xfId="0" applyNumberFormat="1" applyFont="1" applyFill="1" applyBorder="1" applyAlignment="1">
      <alignment horizontal="center" vertical="center" wrapText="1"/>
    </xf>
    <xf numFmtId="166" fontId="13" fillId="6" borderId="93" xfId="0" applyNumberFormat="1" applyFont="1" applyFill="1" applyBorder="1" applyAlignment="1">
      <alignment horizontal="center" vertical="center" wrapText="1"/>
    </xf>
    <xf numFmtId="166" fontId="13" fillId="6" borderId="105" xfId="0" applyNumberFormat="1" applyFont="1" applyFill="1" applyBorder="1" applyAlignment="1">
      <alignment horizontal="center" vertical="center" wrapText="1"/>
    </xf>
    <xf numFmtId="166" fontId="18" fillId="17" borderId="79" xfId="0" applyNumberFormat="1" applyFont="1" applyFill="1" applyBorder="1" applyAlignment="1">
      <alignment horizontal="center" vertical="center" wrapText="1"/>
    </xf>
    <xf numFmtId="0" fontId="1" fillId="21" borderId="133" xfId="0" applyFont="1" applyFill="1" applyBorder="1" applyAlignment="1">
      <alignment horizontal="center"/>
    </xf>
    <xf numFmtId="0" fontId="4" fillId="6" borderId="10" xfId="0" applyFont="1" applyFill="1" applyBorder="1" applyAlignment="1">
      <alignment horizontal="center" vertical="center"/>
    </xf>
    <xf numFmtId="0" fontId="4" fillId="13" borderId="108" xfId="0" applyFont="1" applyFill="1" applyBorder="1" applyAlignment="1">
      <alignment horizontal="center" vertical="center" wrapText="1"/>
    </xf>
    <xf numFmtId="0" fontId="2" fillId="0" borderId="135" xfId="0" applyFont="1" applyBorder="1"/>
    <xf numFmtId="0" fontId="4" fillId="13" borderId="98" xfId="0" applyFont="1" applyFill="1" applyBorder="1" applyAlignment="1">
      <alignment horizontal="center" vertical="center" wrapText="1"/>
    </xf>
    <xf numFmtId="0" fontId="4" fillId="9" borderId="133" xfId="0" applyFont="1" applyFill="1" applyBorder="1" applyAlignment="1">
      <alignment horizontal="center" vertical="center" wrapText="1"/>
    </xf>
    <xf numFmtId="0" fontId="3" fillId="0" borderId="6" xfId="0" applyFont="1" applyBorder="1" applyAlignment="1">
      <alignment horizontal="center" vertical="center" wrapText="1"/>
    </xf>
    <xf numFmtId="0" fontId="4" fillId="10" borderId="32" xfId="0" applyFont="1" applyFill="1" applyBorder="1" applyAlignment="1">
      <alignment horizontal="center" vertical="center" wrapText="1"/>
    </xf>
    <xf numFmtId="0" fontId="2" fillId="0" borderId="140" xfId="0" applyFont="1" applyBorder="1"/>
    <xf numFmtId="0" fontId="32" fillId="0" borderId="138" xfId="0" applyFont="1" applyBorder="1" applyAlignment="1">
      <alignment horizontal="center" vertical="center" wrapText="1"/>
    </xf>
    <xf numFmtId="0" fontId="32" fillId="0" borderId="139" xfId="0" applyFont="1" applyBorder="1" applyAlignment="1">
      <alignment horizontal="center" vertical="center" wrapText="1"/>
    </xf>
    <xf numFmtId="0" fontId="32" fillId="0" borderId="140" xfId="0" applyFont="1" applyBorder="1" applyAlignment="1">
      <alignment horizontal="center" vertical="center" wrapText="1"/>
    </xf>
    <xf numFmtId="0" fontId="33" fillId="0" borderId="138" xfId="0" applyFont="1" applyBorder="1" applyAlignment="1">
      <alignment horizontal="center" vertical="center" wrapText="1"/>
    </xf>
    <xf numFmtId="0" fontId="33" fillId="0" borderId="139" xfId="0" applyFont="1" applyBorder="1" applyAlignment="1">
      <alignment horizontal="center" vertical="center" wrapText="1"/>
    </xf>
    <xf numFmtId="166" fontId="24" fillId="2" borderId="138" xfId="0" applyNumberFormat="1" applyFont="1" applyFill="1" applyBorder="1" applyAlignment="1">
      <alignment horizontal="center" vertical="center" wrapText="1"/>
    </xf>
    <xf numFmtId="166" fontId="24" fillId="2" borderId="140" xfId="0" applyNumberFormat="1" applyFont="1" applyFill="1" applyBorder="1" applyAlignment="1">
      <alignment horizontal="center" vertical="center" wrapText="1"/>
    </xf>
    <xf numFmtId="166" fontId="5" fillId="6" borderId="31" xfId="0" applyNumberFormat="1" applyFont="1" applyFill="1" applyBorder="1" applyAlignment="1">
      <alignment horizontal="center" vertical="center" wrapText="1"/>
    </xf>
    <xf numFmtId="166" fontId="18" fillId="6" borderId="136" xfId="0" applyNumberFormat="1" applyFont="1" applyFill="1" applyBorder="1" applyAlignment="1">
      <alignment horizontal="center" vertical="center" wrapText="1"/>
    </xf>
    <xf numFmtId="166" fontId="1" fillId="17" borderId="138" xfId="0" applyNumberFormat="1" applyFont="1" applyFill="1" applyBorder="1" applyAlignment="1">
      <alignment horizontal="center" vertical="center" wrapText="1"/>
    </xf>
    <xf numFmtId="166" fontId="18" fillId="17" borderId="129" xfId="0" applyNumberFormat="1" applyFont="1" applyFill="1" applyBorder="1" applyAlignment="1">
      <alignment horizontal="center" vertical="center" wrapText="1"/>
    </xf>
    <xf numFmtId="0" fontId="33" fillId="0" borderId="140" xfId="0" applyFont="1" applyBorder="1" applyAlignment="1">
      <alignment horizontal="center" vertical="center" wrapText="1"/>
    </xf>
    <xf numFmtId="0" fontId="0" fillId="0" borderId="137" xfId="0" applyBorder="1"/>
    <xf numFmtId="0" fontId="4" fillId="3" borderId="142" xfId="0" applyFont="1" applyFill="1" applyBorder="1" applyAlignment="1">
      <alignment horizontal="center" vertical="top" wrapText="1"/>
    </xf>
    <xf numFmtId="0" fontId="2" fillId="0" borderId="143" xfId="0" applyFont="1" applyBorder="1"/>
    <xf numFmtId="0" fontId="5" fillId="0" borderId="144" xfId="0" applyFont="1" applyBorder="1" applyAlignment="1">
      <alignment horizontal="center" vertical="center" wrapText="1"/>
    </xf>
    <xf numFmtId="0" fontId="5" fillId="0" borderId="138" xfId="0" applyFont="1" applyBorder="1" applyAlignment="1">
      <alignment horizontal="center" vertical="center" wrapText="1"/>
    </xf>
    <xf numFmtId="0" fontId="5" fillId="4" borderId="141" xfId="0" applyFont="1" applyFill="1" applyBorder="1" applyAlignment="1">
      <alignment horizontal="center" vertical="center" wrapText="1"/>
    </xf>
    <xf numFmtId="0" fontId="5" fillId="0" borderId="145" xfId="0" applyFont="1" applyBorder="1" applyAlignment="1">
      <alignment horizontal="center" vertical="center" wrapText="1"/>
    </xf>
    <xf numFmtId="0" fontId="3" fillId="0" borderId="137" xfId="0" applyFont="1" applyBorder="1" applyAlignment="1">
      <alignment horizontal="left" vertical="center" wrapText="1"/>
    </xf>
    <xf numFmtId="0" fontId="3" fillId="0" borderId="146" xfId="0" applyFont="1" applyBorder="1" applyAlignment="1">
      <alignment horizontal="left" vertical="center" wrapText="1"/>
    </xf>
    <xf numFmtId="0" fontId="3" fillId="0" borderId="147" xfId="0" applyFont="1" applyBorder="1" applyAlignment="1">
      <alignment horizontal="left" vertical="center" wrapText="1"/>
    </xf>
    <xf numFmtId="0" fontId="1" fillId="0" borderId="138" xfId="0" applyFont="1" applyBorder="1" applyAlignment="1">
      <alignment horizontal="center" vertical="center" wrapText="1"/>
    </xf>
    <xf numFmtId="0" fontId="2" fillId="0" borderId="140" xfId="0" applyFont="1" applyBorder="1" applyAlignment="1">
      <alignment horizontal="center"/>
    </xf>
    <xf numFmtId="0" fontId="30" fillId="0" borderId="137" xfId="0" applyFont="1" applyBorder="1" applyAlignment="1">
      <alignment horizontal="center" vertical="center"/>
    </xf>
    <xf numFmtId="0" fontId="31" fillId="0" borderId="137" xfId="0" applyFont="1" applyBorder="1" applyAlignment="1">
      <alignment horizontal="center" vertical="center" wrapText="1"/>
    </xf>
    <xf numFmtId="0" fontId="2" fillId="0" borderId="129" xfId="0" applyFont="1" applyBorder="1"/>
    <xf numFmtId="166" fontId="7" fillId="0" borderId="137" xfId="0" applyNumberFormat="1" applyFont="1" applyBorder="1" applyAlignment="1">
      <alignment horizontal="center" vertical="center"/>
    </xf>
    <xf numFmtId="0" fontId="7" fillId="0" borderId="137" xfId="0" applyFont="1" applyBorder="1" applyAlignment="1">
      <alignment horizontal="center" vertical="center"/>
    </xf>
  </cellXfs>
  <cellStyles count="1">
    <cellStyle name="Normal" xfId="0" builtinId="0"/>
  </cellStyles>
  <dxfs count="17">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color theme="0"/>
      </font>
      <fill>
        <patternFill patternType="solid">
          <fgColor rgb="FF7F7F7F"/>
          <bgColor rgb="FF7F7F7F"/>
        </patternFill>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Calibri"/>
              </a:defRPr>
            </a:pPr>
            <a:r>
              <a:rPr lang="es-CO" sz="1600" b="1" i="0">
                <a:solidFill>
                  <a:srgbClr val="757575"/>
                </a:solidFill>
                <a:latin typeface="Calibri"/>
              </a:rPr>
              <a:t>Grafico Involucrados</a:t>
            </a:r>
          </a:p>
        </c:rich>
      </c:tx>
      <c:overlay val="0"/>
    </c:title>
    <c:autoTitleDeleted val="0"/>
    <c:plotArea>
      <c:layout/>
      <c:scatterChart>
        <c:scatterStyle val="lineMarker"/>
        <c:varyColors val="0"/>
        <c:ser>
          <c:idx val="0"/>
          <c:order val="0"/>
          <c:tx>
            <c:v>Nivel de Interés</c:v>
          </c:tx>
          <c:spPr>
            <a:ln>
              <a:noFill/>
            </a:ln>
          </c:spPr>
          <c:marker>
            <c:symbol val="circle"/>
            <c:size val="7"/>
            <c:spPr>
              <a:solidFill>
                <a:schemeClr val="accent2"/>
              </a:solidFill>
              <a:ln cmpd="sng">
                <a:solidFill>
                  <a:schemeClr val="accent2"/>
                </a:solidFill>
              </a:ln>
            </c:spPr>
          </c:marker>
          <c:dPt>
            <c:idx val="0"/>
            <c:marker>
              <c:symbol val="none"/>
            </c:marker>
            <c:bubble3D val="0"/>
            <c:extLst>
              <c:ext xmlns:c16="http://schemas.microsoft.com/office/drawing/2014/chart" uri="{C3380CC4-5D6E-409C-BE32-E72D297353CC}">
                <c16:uniqueId val="{00000000-7C31-4C07-B486-54A3D15382B5}"/>
              </c:ext>
            </c:extLst>
          </c:dPt>
          <c:xVal>
            <c:numRef>
              <c:f>Involucrados!$D$4:$D$13</c:f>
              <c:numCache>
                <c:formatCode>General</c:formatCode>
                <c:ptCount val="10"/>
                <c:pt idx="0">
                  <c:v>7</c:v>
                </c:pt>
              </c:numCache>
            </c:numRef>
          </c:xVal>
          <c:yVal>
            <c:numRef>
              <c:f>Involucrados!$F$4:$F$13</c:f>
              <c:numCache>
                <c:formatCode>General</c:formatCode>
                <c:ptCount val="10"/>
                <c:pt idx="0">
                  <c:v>8</c:v>
                </c:pt>
              </c:numCache>
            </c:numRef>
          </c:yVal>
          <c:smooth val="1"/>
          <c:extLst>
            <c:ext xmlns:c16="http://schemas.microsoft.com/office/drawing/2014/chart" uri="{C3380CC4-5D6E-409C-BE32-E72D297353CC}">
              <c16:uniqueId val="{00000001-7C31-4C07-B486-54A3D15382B5}"/>
            </c:ext>
          </c:extLst>
        </c:ser>
        <c:dLbls>
          <c:showLegendKey val="0"/>
          <c:showVal val="0"/>
          <c:showCatName val="0"/>
          <c:showSerName val="0"/>
          <c:showPercent val="0"/>
          <c:showBubbleSize val="0"/>
        </c:dLbls>
        <c:axId val="1545712417"/>
        <c:axId val="1791067190"/>
      </c:scatterChart>
      <c:valAx>
        <c:axId val="1545712417"/>
        <c:scaling>
          <c:orientation val="minMax"/>
          <c:max val="10"/>
        </c:scaling>
        <c:delete val="0"/>
        <c:axPos val="b"/>
        <c:majorGridlines>
          <c:spPr>
            <a:ln>
              <a:solidFill>
                <a:srgbClr val="B7B7B7"/>
              </a:solidFill>
            </a:ln>
          </c:spPr>
        </c:majorGridlines>
        <c:title>
          <c:tx>
            <c:rich>
              <a:bodyPr/>
              <a:lstStyle/>
              <a:p>
                <a:pPr lvl="0">
                  <a:defRPr sz="900" b="1" i="0">
                    <a:solidFill>
                      <a:srgbClr val="000000"/>
                    </a:solidFill>
                    <a:latin typeface="Calibri"/>
                  </a:defRPr>
                </a:pPr>
                <a:r>
                  <a:rPr lang="es-CO" sz="900" b="1" i="0">
                    <a:solidFill>
                      <a:srgbClr val="000000"/>
                    </a:solidFill>
                    <a:latin typeface="Calibri"/>
                  </a:rPr>
                  <a:t>NIVEL DE INTERES</a:t>
                </a:r>
              </a:p>
            </c:rich>
          </c:tx>
          <c:overlay val="0"/>
        </c:title>
        <c:numFmt formatCode="General" sourceLinked="1"/>
        <c:majorTickMark val="none"/>
        <c:minorTickMark val="none"/>
        <c:tickLblPos val="nextTo"/>
        <c:spPr>
          <a:ln/>
        </c:spPr>
        <c:txPr>
          <a:bodyPr/>
          <a:lstStyle/>
          <a:p>
            <a:pPr lvl="0">
              <a:defRPr sz="900" b="0" i="0">
                <a:solidFill>
                  <a:srgbClr val="000000"/>
                </a:solidFill>
                <a:latin typeface="Calibri"/>
              </a:defRPr>
            </a:pPr>
            <a:endParaRPr lang="es-CO"/>
          </a:p>
        </c:txPr>
        <c:crossAx val="1791067190"/>
        <c:crosses val="autoZero"/>
        <c:crossBetween val="midCat"/>
      </c:valAx>
      <c:valAx>
        <c:axId val="1791067190"/>
        <c:scaling>
          <c:orientation val="minMax"/>
          <c:max val="10"/>
        </c:scaling>
        <c:delete val="0"/>
        <c:axPos val="l"/>
        <c:majorGridlines>
          <c:spPr>
            <a:ln>
              <a:solidFill>
                <a:srgbClr val="B7B7B7"/>
              </a:solidFill>
            </a:ln>
          </c:spPr>
        </c:majorGridlines>
        <c:title>
          <c:tx>
            <c:rich>
              <a:bodyPr/>
              <a:lstStyle/>
              <a:p>
                <a:pPr lvl="0">
                  <a:defRPr sz="900" b="1" i="0">
                    <a:solidFill>
                      <a:srgbClr val="000000"/>
                    </a:solidFill>
                    <a:latin typeface="Calibri"/>
                  </a:defRPr>
                </a:pPr>
                <a:r>
                  <a:rPr lang="es-CO" sz="900" b="1" i="0">
                    <a:solidFill>
                      <a:srgbClr val="000000"/>
                    </a:solidFill>
                    <a:latin typeface="Calibri"/>
                  </a:rPr>
                  <a:t>NIVEL DE PODER</a:t>
                </a:r>
              </a:p>
            </c:rich>
          </c:tx>
          <c:overlay val="0"/>
        </c:title>
        <c:numFmt formatCode="General" sourceLinked="1"/>
        <c:majorTickMark val="none"/>
        <c:minorTickMark val="none"/>
        <c:tickLblPos val="nextTo"/>
        <c:spPr>
          <a:ln/>
        </c:spPr>
        <c:txPr>
          <a:bodyPr/>
          <a:lstStyle/>
          <a:p>
            <a:pPr lvl="0">
              <a:defRPr sz="900" b="0" i="0">
                <a:solidFill>
                  <a:srgbClr val="000000"/>
                </a:solidFill>
                <a:latin typeface="Calibri"/>
              </a:defRPr>
            </a:pPr>
            <a:endParaRPr lang="es-CO"/>
          </a:p>
        </c:txPr>
        <c:crossAx val="1545712417"/>
        <c:crosses val="autoZero"/>
        <c:crossBetween val="midCat"/>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28750" cy="847724"/>
    <xdr:pic>
      <xdr:nvPicPr>
        <xdr:cNvPr id="2" name="image1.png">
          <a:extLst>
            <a:ext uri="{FF2B5EF4-FFF2-40B4-BE49-F238E27FC236}">
              <a16:creationId xmlns:a16="http://schemas.microsoft.com/office/drawing/2014/main" id="{00000000-0008-0000-0000-000002000000}"/>
            </a:ext>
          </a:extLst>
        </xdr:cNvPr>
        <xdr:cNvPicPr preferRelativeResize="0"/>
      </xdr:nvPicPr>
      <xdr:blipFill rotWithShape="1">
        <a:blip xmlns:r="http://schemas.openxmlformats.org/officeDocument/2006/relationships" r:embed="rId1" cstate="print"/>
        <a:srcRect t="17430" b="20184"/>
        <a:stretch/>
      </xdr:blipFill>
      <xdr:spPr>
        <a:xfrm>
          <a:off x="0" y="0"/>
          <a:ext cx="1428750" cy="847724"/>
        </a:xfrm>
        <a:prstGeom prst="rect">
          <a:avLst/>
        </a:prstGeom>
        <a:noFill/>
      </xdr:spPr>
    </xdr:pic>
    <xdr:clientData fLocksWithSheet="0"/>
  </xdr:oneCellAnchor>
  <xdr:oneCellAnchor>
    <xdr:from>
      <xdr:col>1</xdr:col>
      <xdr:colOff>3619500</xdr:colOff>
      <xdr:row>0</xdr:row>
      <xdr:rowOff>28575</xdr:rowOff>
    </xdr:from>
    <xdr:ext cx="1704975" cy="7143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5181600" y="28575"/>
          <a:ext cx="1704975" cy="7143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14</xdr:row>
      <xdr:rowOff>95250</xdr:rowOff>
    </xdr:from>
    <xdr:ext cx="6724650" cy="4010025"/>
    <xdr:graphicFrame macro="">
      <xdr:nvGraphicFramePr>
        <xdr:cNvPr id="1283527502" name="Chart 1">
          <a:extLst>
            <a:ext uri="{FF2B5EF4-FFF2-40B4-BE49-F238E27FC236}">
              <a16:creationId xmlns:a16="http://schemas.microsoft.com/office/drawing/2014/main" id="{00000000-0008-0000-0100-00004E1381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7</xdr:col>
      <xdr:colOff>276225</xdr:colOff>
      <xdr:row>16</xdr:row>
      <xdr:rowOff>123825</xdr:rowOff>
    </xdr:from>
    <xdr:ext cx="4486275" cy="372427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
  <sheetViews>
    <sheetView tabSelected="1" workbookViewId="0">
      <selection activeCell="D5" sqref="D5"/>
    </sheetView>
  </sheetViews>
  <sheetFormatPr baseColWidth="10" defaultColWidth="12.5703125" defaultRowHeight="15" customHeight="1"/>
  <cols>
    <col min="1" max="1" width="23.42578125" customWidth="1"/>
    <col min="2" max="2" width="79" customWidth="1"/>
    <col min="3" max="14" width="11.42578125" customWidth="1"/>
    <col min="15" max="26" width="10.5703125" customWidth="1"/>
  </cols>
  <sheetData>
    <row r="1" spans="1:2" ht="69.75" customHeight="1">
      <c r="A1" s="358" t="s">
        <v>0</v>
      </c>
      <c r="B1" s="359"/>
    </row>
    <row r="2" spans="1:2" ht="12.75" customHeight="1" thickBot="1">
      <c r="A2" s="1"/>
      <c r="B2" s="1"/>
    </row>
    <row r="3" spans="1:2" ht="16.5" customHeight="1" thickBot="1">
      <c r="A3" s="349" t="s">
        <v>1</v>
      </c>
      <c r="B3" s="350"/>
    </row>
    <row r="4" spans="1:2" ht="49.5" customHeight="1" thickBot="1">
      <c r="A4" s="351" t="s">
        <v>2</v>
      </c>
      <c r="B4" s="348"/>
    </row>
    <row r="5" spans="1:2" ht="36.75" customHeight="1" thickBot="1">
      <c r="A5" s="352" t="s">
        <v>3</v>
      </c>
      <c r="B5" s="355"/>
    </row>
    <row r="6" spans="1:2" ht="52.5" customHeight="1" thickBot="1">
      <c r="A6" s="353" t="s">
        <v>4</v>
      </c>
      <c r="B6" s="356"/>
    </row>
    <row r="7" spans="1:2" ht="30.75" customHeight="1" thickBot="1">
      <c r="A7" s="352" t="s">
        <v>5</v>
      </c>
      <c r="B7" s="355"/>
    </row>
    <row r="8" spans="1:2" ht="50.25" customHeight="1" thickBot="1">
      <c r="A8" s="354" t="s">
        <v>6</v>
      </c>
      <c r="B8" s="357"/>
    </row>
    <row r="9" spans="1:2" ht="22.5" customHeight="1">
      <c r="A9" s="190"/>
      <c r="B9" s="191"/>
    </row>
  </sheetData>
  <mergeCells count="3">
    <mergeCell ref="A1:B1"/>
    <mergeCell ref="A3:B3"/>
    <mergeCell ref="A9:B9"/>
  </mergeCells>
  <printOptions horizontalCentered="1"/>
  <pageMargins left="0.78740157480314965" right="0.78740157480314965" top="0.78740157480314965" bottom="0.78740157480314965" header="0" footer="0"/>
  <pageSetup orientation="portrait"/>
  <headerFooter>
    <oddFooter>&amp;C&amp;A&amp;R&amp;P -</oddFooter>
  </headerFooter>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Listas!$C$10:$C$18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4"/>
  <sheetViews>
    <sheetView showGridLines="0" workbookViewId="0">
      <selection sqref="A1:J1"/>
    </sheetView>
  </sheetViews>
  <sheetFormatPr baseColWidth="10" defaultColWidth="12.5703125" defaultRowHeight="15" customHeight="1"/>
  <cols>
    <col min="1" max="1" width="3.42578125" customWidth="1"/>
    <col min="2" max="2" width="21.140625" customWidth="1"/>
    <col min="3" max="3" width="18" customWidth="1"/>
    <col min="4" max="6" width="11.42578125" customWidth="1"/>
    <col min="7" max="7" width="20.42578125" customWidth="1"/>
    <col min="8" max="8" width="21.85546875" customWidth="1"/>
    <col min="9" max="9" width="13" customWidth="1"/>
    <col min="10" max="10" width="34.42578125" customWidth="1"/>
    <col min="11" max="21" width="11.42578125" customWidth="1"/>
    <col min="22" max="26" width="14.42578125" customWidth="1"/>
  </cols>
  <sheetData>
    <row r="1" spans="1:10" ht="22.5" customHeight="1">
      <c r="A1" s="192" t="s">
        <v>7</v>
      </c>
      <c r="B1" s="193"/>
      <c r="C1" s="193"/>
      <c r="D1" s="193"/>
      <c r="E1" s="193"/>
      <c r="F1" s="193"/>
      <c r="G1" s="193"/>
      <c r="H1" s="193"/>
      <c r="I1" s="193"/>
      <c r="J1" s="194"/>
    </row>
    <row r="2" spans="1:10" ht="13.5" customHeight="1">
      <c r="A2" s="195" t="s">
        <v>8</v>
      </c>
      <c r="B2" s="193"/>
      <c r="C2" s="194"/>
      <c r="D2" s="195" t="s">
        <v>9</v>
      </c>
      <c r="E2" s="193"/>
      <c r="F2" s="193"/>
      <c r="G2" s="193"/>
      <c r="H2" s="196"/>
      <c r="I2" s="195" t="s">
        <v>10</v>
      </c>
      <c r="J2" s="194"/>
    </row>
    <row r="3" spans="1:10" ht="38.25" customHeight="1">
      <c r="A3" s="3" t="s">
        <v>11</v>
      </c>
      <c r="B3" s="3" t="s">
        <v>12</v>
      </c>
      <c r="C3" s="3" t="s">
        <v>13</v>
      </c>
      <c r="D3" s="3" t="s">
        <v>14</v>
      </c>
      <c r="E3" s="3" t="s">
        <v>15</v>
      </c>
      <c r="F3" s="3" t="s">
        <v>16</v>
      </c>
      <c r="G3" s="3" t="s">
        <v>17</v>
      </c>
      <c r="H3" s="3" t="s">
        <v>18</v>
      </c>
      <c r="I3" s="3" t="s">
        <v>19</v>
      </c>
      <c r="J3" s="3" t="s">
        <v>20</v>
      </c>
    </row>
    <row r="4" spans="1:10" ht="30" customHeight="1">
      <c r="A4" s="2" t="s">
        <v>21</v>
      </c>
      <c r="B4" s="5" t="s">
        <v>22</v>
      </c>
      <c r="C4" s="6" t="s">
        <v>23</v>
      </c>
      <c r="D4" s="7">
        <v>7</v>
      </c>
      <c r="E4" s="7" t="s">
        <v>24</v>
      </c>
      <c r="F4" s="7">
        <v>8</v>
      </c>
      <c r="G4" s="5" t="s">
        <v>25</v>
      </c>
      <c r="H4" s="5" t="s">
        <v>26</v>
      </c>
      <c r="I4" s="6" t="s">
        <v>27</v>
      </c>
      <c r="J4" s="8" t="s">
        <v>28</v>
      </c>
    </row>
    <row r="5" spans="1:10" ht="30" customHeight="1">
      <c r="A5" s="2" t="s">
        <v>29</v>
      </c>
      <c r="B5" s="5"/>
      <c r="C5" s="6"/>
      <c r="D5" s="7"/>
      <c r="E5" s="7"/>
      <c r="F5" s="7"/>
      <c r="G5" s="5"/>
      <c r="H5" s="5"/>
      <c r="I5" s="6"/>
      <c r="J5" s="8"/>
    </row>
    <row r="6" spans="1:10" ht="30" customHeight="1">
      <c r="A6" s="2" t="s">
        <v>30</v>
      </c>
      <c r="B6" s="5"/>
      <c r="C6" s="6"/>
      <c r="D6" s="7"/>
      <c r="E6" s="7"/>
      <c r="F6" s="7"/>
      <c r="G6" s="5"/>
      <c r="H6" s="5"/>
      <c r="I6" s="6"/>
      <c r="J6" s="8"/>
    </row>
    <row r="7" spans="1:10" ht="30" customHeight="1">
      <c r="A7" s="2" t="s">
        <v>31</v>
      </c>
      <c r="B7" s="5"/>
      <c r="C7" s="6"/>
      <c r="D7" s="7"/>
      <c r="E7" s="7"/>
      <c r="F7" s="7"/>
      <c r="G7" s="5"/>
      <c r="H7" s="5"/>
      <c r="I7" s="6"/>
      <c r="J7" s="8"/>
    </row>
    <row r="8" spans="1:10" ht="30" customHeight="1">
      <c r="A8" s="2" t="s">
        <v>32</v>
      </c>
      <c r="B8" s="5"/>
      <c r="C8" s="6"/>
      <c r="D8" s="7"/>
      <c r="E8" s="7"/>
      <c r="F8" s="7"/>
      <c r="G8" s="5"/>
      <c r="H8" s="5"/>
      <c r="I8" s="6"/>
      <c r="J8" s="8"/>
    </row>
    <row r="9" spans="1:10" ht="30" customHeight="1">
      <c r="A9" s="2" t="s">
        <v>33</v>
      </c>
      <c r="B9" s="5"/>
      <c r="C9" s="6"/>
      <c r="D9" s="7"/>
      <c r="E9" s="7"/>
      <c r="F9" s="7"/>
      <c r="G9" s="5"/>
      <c r="H9" s="5"/>
      <c r="I9" s="6"/>
      <c r="J9" s="8"/>
    </row>
    <row r="10" spans="1:10" ht="30" customHeight="1">
      <c r="A10" s="2" t="s">
        <v>34</v>
      </c>
      <c r="B10" s="5"/>
      <c r="C10" s="6"/>
      <c r="D10" s="7"/>
      <c r="E10" s="7"/>
      <c r="F10" s="7"/>
      <c r="G10" s="5"/>
      <c r="H10" s="5"/>
      <c r="I10" s="6"/>
      <c r="J10" s="8"/>
    </row>
    <row r="11" spans="1:10" ht="30" customHeight="1">
      <c r="A11" s="2" t="s">
        <v>35</v>
      </c>
      <c r="B11" s="5"/>
      <c r="C11" s="6"/>
      <c r="D11" s="7"/>
      <c r="E11" s="7"/>
      <c r="F11" s="7"/>
      <c r="G11" s="5"/>
      <c r="H11" s="5"/>
      <c r="I11" s="6"/>
      <c r="J11" s="8"/>
    </row>
    <row r="12" spans="1:10" ht="30" customHeight="1">
      <c r="A12" s="2" t="s">
        <v>36</v>
      </c>
      <c r="B12" s="5"/>
      <c r="C12" s="6"/>
      <c r="D12" s="7"/>
      <c r="E12" s="7"/>
      <c r="F12" s="7"/>
      <c r="G12" s="5"/>
      <c r="H12" s="5"/>
      <c r="I12" s="6"/>
      <c r="J12" s="8"/>
    </row>
    <row r="13" spans="1:10" ht="30" customHeight="1">
      <c r="A13" s="2" t="s">
        <v>37</v>
      </c>
      <c r="B13" s="5"/>
      <c r="C13" s="6"/>
      <c r="D13" s="7"/>
      <c r="E13" s="7"/>
      <c r="F13" s="7"/>
      <c r="G13" s="5"/>
      <c r="H13" s="5"/>
      <c r="I13" s="6"/>
      <c r="J13" s="8"/>
    </row>
    <row r="14" spans="1:10" ht="12.75" customHeight="1">
      <c r="D14" s="1" t="s">
        <v>38</v>
      </c>
      <c r="E14" s="1"/>
      <c r="F14" s="1"/>
      <c r="G14" s="1"/>
    </row>
  </sheetData>
  <mergeCells count="4">
    <mergeCell ref="A1:J1"/>
    <mergeCell ref="A2:C2"/>
    <mergeCell ref="D2:H2"/>
    <mergeCell ref="I2:J2"/>
  </mergeCells>
  <pageMargins left="0.70866141732283472" right="0.70866141732283472" top="0.74803149606299213" bottom="0.74803149606299213" header="0" footer="0"/>
  <pageSetup orientation="landscape"/>
  <drawing r:id="rId1"/>
  <legacyDrawing r:id="rId2"/>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Listas!$H$16:$H$19</xm:f>
          </x14:formula1>
          <xm:sqref>C4:C13</xm:sqref>
        </x14:dataValidation>
        <x14:dataValidation type="list" allowBlank="1" showErrorMessage="1" xr:uid="{00000000-0002-0000-0100-000001000000}">
          <x14:formula1>
            <xm:f>Listas!$I$16:$I$19</xm:f>
          </x14:formula1>
          <xm:sqref>E4:E13</xm:sqref>
        </x14:dataValidation>
        <x14:dataValidation type="list" allowBlank="1" showErrorMessage="1" xr:uid="{00000000-0002-0000-0100-000002000000}">
          <x14:formula1>
            <xm:f>Listas!$F$16:$F$25</xm:f>
          </x14:formula1>
          <xm:sqref>D4:D13 F4:F13</xm:sqref>
        </x14:dataValidation>
        <x14:dataValidation type="list" allowBlank="1" showErrorMessage="1" xr:uid="{00000000-0002-0000-0100-000003000000}">
          <x14:formula1>
            <xm:f>Listas!$K$16:$K$21</xm:f>
          </x14:formula1>
          <xm:sqref>I4:I13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3:B9"/>
  <sheetViews>
    <sheetView topLeftCell="A4" workbookViewId="0">
      <selection activeCell="B7" sqref="B7"/>
    </sheetView>
  </sheetViews>
  <sheetFormatPr baseColWidth="10" defaultColWidth="12.5703125" defaultRowHeight="15" customHeight="1"/>
  <cols>
    <col min="1" max="1" width="59.85546875" customWidth="1"/>
    <col min="2" max="2" width="69.5703125" customWidth="1"/>
    <col min="3" max="6" width="11.42578125" customWidth="1"/>
    <col min="7" max="26" width="10.5703125" customWidth="1"/>
  </cols>
  <sheetData>
    <row r="3" spans="1:2" ht="28.5" customHeight="1">
      <c r="A3" s="197" t="s">
        <v>39</v>
      </c>
      <c r="B3" s="196"/>
    </row>
    <row r="4" spans="1:2" ht="32.25" customHeight="1">
      <c r="A4" s="10" t="s">
        <v>40</v>
      </c>
      <c r="B4" s="10" t="s">
        <v>41</v>
      </c>
    </row>
    <row r="5" spans="1:2" ht="98.25" customHeight="1">
      <c r="A5" s="11"/>
      <c r="B5" s="11" t="s">
        <v>42</v>
      </c>
    </row>
    <row r="6" spans="1:2" ht="21" customHeight="1">
      <c r="A6" s="10" t="s">
        <v>43</v>
      </c>
      <c r="B6" s="10" t="s">
        <v>44</v>
      </c>
    </row>
    <row r="7" spans="1:2" ht="73.5" customHeight="1">
      <c r="A7" s="12"/>
      <c r="B7" s="12" t="s">
        <v>45</v>
      </c>
    </row>
    <row r="8" spans="1:2" ht="81.75" customHeight="1">
      <c r="A8" s="12"/>
      <c r="B8" s="12" t="s">
        <v>46</v>
      </c>
    </row>
    <row r="9" spans="1:2" ht="27.75" customHeight="1">
      <c r="A9" s="10" t="s">
        <v>47</v>
      </c>
      <c r="B9" s="10" t="s">
        <v>48</v>
      </c>
    </row>
  </sheetData>
  <mergeCells count="1">
    <mergeCell ref="A3:B3"/>
  </mergeCells>
  <printOptions horizontalCentered="1"/>
  <pageMargins left="0.78740157480314965" right="0.78740157480314965" top="0.98425196850393704" bottom="0.98425196850393704" header="0" footer="0"/>
  <pageSetup orientation="landscape"/>
  <headerFooter>
    <oddFooter>&amp;LVERSIÓN: 01 - Fecha de Aplicación: 2019/12/23 &amp;RCOD: FT.0220.09</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G11"/>
  <sheetViews>
    <sheetView workbookViewId="0">
      <selection activeCell="F4" sqref="F4"/>
    </sheetView>
  </sheetViews>
  <sheetFormatPr baseColWidth="10" defaultColWidth="12.5703125" defaultRowHeight="15" customHeight="1"/>
  <cols>
    <col min="1" max="1" width="26.42578125" customWidth="1"/>
    <col min="2" max="2" width="50.85546875" customWidth="1"/>
    <col min="3" max="3" width="9.42578125" customWidth="1"/>
    <col min="4" max="5" width="14.85546875" customWidth="1"/>
    <col min="6" max="7" width="14.5703125" customWidth="1"/>
    <col min="8" max="26" width="10.5703125" customWidth="1"/>
  </cols>
  <sheetData>
    <row r="2" spans="1:7" ht="26.25" customHeight="1">
      <c r="A2" s="198" t="s">
        <v>49</v>
      </c>
      <c r="B2" s="199"/>
      <c r="C2" s="199"/>
      <c r="D2" s="199"/>
      <c r="E2" s="199"/>
      <c r="F2" s="199"/>
      <c r="G2" s="200"/>
    </row>
    <row r="3" spans="1:7" ht="26.25" customHeight="1">
      <c r="A3" s="13" t="str">
        <f>+'Causa-Objetivos'!B6</f>
        <v>OBJETIVOS ESPECÍFICOS / RESULTADOS</v>
      </c>
      <c r="B3" s="14" t="s">
        <v>50</v>
      </c>
      <c r="C3" s="15" t="s">
        <v>51</v>
      </c>
      <c r="D3" s="15" t="s">
        <v>52</v>
      </c>
      <c r="E3" s="15" t="s">
        <v>53</v>
      </c>
      <c r="F3" s="16" t="s">
        <v>54</v>
      </c>
      <c r="G3" s="17" t="s">
        <v>55</v>
      </c>
    </row>
    <row r="4" spans="1:7" ht="45.75" customHeight="1">
      <c r="A4" s="201" t="str">
        <f>'Causa-Objetivos'!B7</f>
        <v>RESULTADO 1 EDUCACIÓN AMBIENTAL</v>
      </c>
      <c r="B4" s="7"/>
      <c r="C4" s="7"/>
      <c r="D4" s="2"/>
      <c r="E4" s="7"/>
      <c r="F4" s="7"/>
      <c r="G4" s="18"/>
    </row>
    <row r="5" spans="1:7" ht="45.75" customHeight="1">
      <c r="A5" s="202"/>
      <c r="B5" s="7"/>
      <c r="C5" s="7"/>
      <c r="D5" s="2"/>
      <c r="E5" s="7"/>
      <c r="F5" s="7"/>
      <c r="G5" s="18"/>
    </row>
    <row r="6" spans="1:7" ht="45.75" customHeight="1">
      <c r="A6" s="202"/>
      <c r="B6" s="7"/>
      <c r="C6" s="7"/>
      <c r="D6" s="7"/>
      <c r="E6" s="7"/>
      <c r="F6" s="7"/>
      <c r="G6" s="18"/>
    </row>
    <row r="7" spans="1:7" ht="45.75" customHeight="1">
      <c r="A7" s="203"/>
      <c r="B7" s="19"/>
      <c r="C7" s="19"/>
      <c r="D7" s="19"/>
      <c r="E7" s="19"/>
      <c r="F7" s="19"/>
      <c r="G7" s="20"/>
    </row>
    <row r="8" spans="1:7" ht="45.75" customHeight="1">
      <c r="A8" s="204" t="str">
        <f>'Causa-Objetivos'!B8</f>
        <v>RESULTADO 2 IMPLEMENTACIÓN TÉCNICA</v>
      </c>
      <c r="B8" s="21"/>
      <c r="C8" s="21"/>
      <c r="D8" s="21"/>
      <c r="E8" s="21"/>
      <c r="F8" s="21"/>
      <c r="G8" s="22"/>
    </row>
    <row r="9" spans="1:7" ht="45.75" customHeight="1">
      <c r="A9" s="202"/>
      <c r="B9" s="7"/>
      <c r="C9" s="7"/>
      <c r="D9" s="7"/>
      <c r="E9" s="7"/>
      <c r="F9" s="7"/>
      <c r="G9" s="18"/>
    </row>
    <row r="10" spans="1:7" ht="45.75" customHeight="1">
      <c r="A10" s="202"/>
      <c r="B10" s="7"/>
      <c r="C10" s="7"/>
      <c r="D10" s="7"/>
      <c r="E10" s="7"/>
      <c r="F10" s="7"/>
      <c r="G10" s="18"/>
    </row>
    <row r="11" spans="1:7" ht="45.75" customHeight="1">
      <c r="A11" s="203"/>
      <c r="B11" s="19"/>
      <c r="C11" s="19"/>
      <c r="D11" s="19"/>
      <c r="E11" s="19"/>
      <c r="F11" s="19"/>
      <c r="G11" s="20"/>
    </row>
  </sheetData>
  <mergeCells count="3">
    <mergeCell ref="A2:G2"/>
    <mergeCell ref="A4:A7"/>
    <mergeCell ref="A8:A11"/>
  </mergeCells>
  <printOptions horizontalCentered="1"/>
  <pageMargins left="0.23622047244094491" right="0.23622047244094491" top="0.62992125984251968" bottom="0.6692913385826772" header="0" footer="0"/>
  <pageSetup orientation="landscape"/>
  <headerFooter>
    <oddFooter>&amp;C&amp;A&amp;R&amp;P -</oddFooter>
  </headerFooter>
  <extLst>
    <ext xmlns:x14="http://schemas.microsoft.com/office/spreadsheetml/2009/9/main" uri="{CCE6A557-97BC-4b89-ADB6-D9C93CAAB3DF}">
      <x14:dataValidations xmlns:xm="http://schemas.microsoft.com/office/excel/2006/main" count="5">
        <x14:dataValidation type="list" allowBlank="1" showErrorMessage="1" xr:uid="{00000000-0002-0000-0300-000000000000}">
          <x14:formula1>
            <xm:f>Listas!$F$2:$F$12</xm:f>
          </x14:formula1>
          <xm:sqref>B8:B11</xm:sqref>
        </x14:dataValidation>
        <x14:dataValidation type="list" allowBlank="1" showErrorMessage="1" xr:uid="{00000000-0002-0000-0300-000001000000}">
          <x14:formula1>
            <xm:f>Listas!$H$2:$H$6</xm:f>
          </x14:formula1>
          <xm:sqref>B6:B7</xm:sqref>
        </x14:dataValidation>
        <x14:dataValidation type="list" allowBlank="1" showErrorMessage="1" xr:uid="{00000000-0002-0000-0300-000002000000}">
          <x14:formula1>
            <xm:f>Listas!$G$2:$G$12</xm:f>
          </x14:formula1>
          <xm:sqref>C8:C11</xm:sqref>
        </x14:dataValidation>
        <x14:dataValidation type="list" allowBlank="1" showErrorMessage="1" xr:uid="{00000000-0002-0000-0300-000003000000}">
          <x14:formula1>
            <xm:f>Listas!$I$2:$I$6</xm:f>
          </x14:formula1>
          <xm:sqref>C4:C7</xm:sqref>
        </x14:dataValidation>
        <x14:dataValidation type="list" allowBlank="1" showInputMessage="1" showErrorMessage="1" prompt="Seleccione de lista desplegable - Seleccione de lista desplegable" xr:uid="{00000000-0002-0000-0300-000004000000}">
          <x14:formula1>
            <xm:f>Listas!$H$2:$H$6</xm:f>
          </x14:formula1>
          <xm:sqref>B4:B5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43"/>
  <sheetViews>
    <sheetView showGridLines="0" topLeftCell="A13" zoomScale="88" workbookViewId="0">
      <selection activeCell="A19" sqref="A19:A31"/>
    </sheetView>
  </sheetViews>
  <sheetFormatPr baseColWidth="10" defaultColWidth="12.5703125" defaultRowHeight="15" customHeight="1"/>
  <cols>
    <col min="1" max="1" width="20.42578125" customWidth="1"/>
    <col min="2" max="2" width="29.85546875" customWidth="1"/>
    <col min="3" max="3" width="13" customWidth="1"/>
    <col min="4" max="4" width="29.42578125" customWidth="1"/>
    <col min="5" max="5" width="15.140625" customWidth="1"/>
    <col min="6" max="6" width="9.85546875" customWidth="1"/>
    <col min="7" max="7" width="13.5703125" customWidth="1"/>
    <col min="8" max="8" width="13.140625" customWidth="1"/>
    <col min="9" max="9" width="15.42578125" customWidth="1"/>
    <col min="10" max="10" width="14.85546875" customWidth="1"/>
    <col min="11" max="11" width="13.85546875" customWidth="1"/>
    <col min="12" max="12" width="13" customWidth="1"/>
    <col min="13" max="13" width="14.140625" customWidth="1"/>
    <col min="14" max="14" width="11.42578125" customWidth="1"/>
    <col min="15" max="25" width="10.5703125" customWidth="1"/>
    <col min="26" max="26" width="14.42578125" customWidth="1"/>
  </cols>
  <sheetData>
    <row r="2" spans="1:14" ht="27" customHeight="1">
      <c r="A2" s="237" t="s">
        <v>56</v>
      </c>
      <c r="B2" s="193"/>
      <c r="C2" s="193"/>
      <c r="D2" s="193"/>
      <c r="E2" s="193"/>
      <c r="F2" s="193"/>
      <c r="G2" s="193"/>
      <c r="H2" s="193"/>
      <c r="I2" s="193"/>
      <c r="J2" s="193"/>
      <c r="K2" s="193"/>
      <c r="L2" s="193"/>
      <c r="M2" s="196"/>
      <c r="N2" s="23"/>
    </row>
    <row r="3" spans="1:14" ht="17.25" customHeight="1">
      <c r="A3" s="238" t="s">
        <v>57</v>
      </c>
      <c r="B3" s="240" t="s">
        <v>58</v>
      </c>
      <c r="C3" s="199"/>
      <c r="D3" s="199"/>
      <c r="E3" s="199"/>
      <c r="F3" s="199"/>
      <c r="G3" s="199"/>
      <c r="H3" s="200"/>
      <c r="I3" s="241" t="s">
        <v>59</v>
      </c>
      <c r="J3" s="242"/>
      <c r="K3" s="242"/>
      <c r="L3" s="242"/>
      <c r="M3" s="243"/>
      <c r="N3" s="23"/>
    </row>
    <row r="4" spans="1:14" ht="23.25" customHeight="1">
      <c r="A4" s="239"/>
      <c r="B4" s="244" t="s">
        <v>60</v>
      </c>
      <c r="C4" s="227" t="s">
        <v>61</v>
      </c>
      <c r="D4" s="227" t="s">
        <v>62</v>
      </c>
      <c r="E4" s="227" t="s">
        <v>63</v>
      </c>
      <c r="F4" s="227" t="s">
        <v>64</v>
      </c>
      <c r="G4" s="227" t="s">
        <v>65</v>
      </c>
      <c r="H4" s="228" t="s">
        <v>66</v>
      </c>
      <c r="I4" s="24" t="s">
        <v>67</v>
      </c>
      <c r="J4" s="229" t="s">
        <v>68</v>
      </c>
      <c r="K4" s="231"/>
      <c r="L4" s="229" t="s">
        <v>69</v>
      </c>
      <c r="M4" s="231"/>
      <c r="N4" s="205" t="s">
        <v>70</v>
      </c>
    </row>
    <row r="5" spans="1:14" ht="20.25" customHeight="1">
      <c r="A5" s="223"/>
      <c r="B5" s="232"/>
      <c r="C5" s="218"/>
      <c r="D5" s="218"/>
      <c r="E5" s="218"/>
      <c r="F5" s="218"/>
      <c r="G5" s="218"/>
      <c r="H5" s="208"/>
      <c r="I5" s="25" t="s">
        <v>4</v>
      </c>
      <c r="J5" s="26" t="s">
        <v>71</v>
      </c>
      <c r="K5" s="25" t="s">
        <v>4</v>
      </c>
      <c r="L5" s="26" t="s">
        <v>71</v>
      </c>
      <c r="M5" s="25" t="s">
        <v>4</v>
      </c>
      <c r="N5" s="206"/>
    </row>
    <row r="6" spans="1:14" ht="22.5" customHeight="1">
      <c r="A6" s="219" t="str">
        <f>'Causa-Objetivos'!B7</f>
        <v>RESULTADO 1 EDUCACIÓN AMBIENTAL</v>
      </c>
      <c r="B6" s="284" t="s">
        <v>72</v>
      </c>
      <c r="C6" s="283" t="s">
        <v>73</v>
      </c>
      <c r="D6" s="27" t="s">
        <v>74</v>
      </c>
      <c r="E6" s="28">
        <f t="shared" ref="E6:E7" si="0">965000/2</f>
        <v>482500</v>
      </c>
      <c r="F6" s="29">
        <v>1</v>
      </c>
      <c r="G6" s="30">
        <f t="shared" ref="G6:G15" si="1">+F6*E6</f>
        <v>482500</v>
      </c>
      <c r="H6" s="207">
        <f>SUM(G6:G7)</f>
        <v>965000</v>
      </c>
      <c r="I6" s="234">
        <f>SUMIF(Presupuesto!K6:K13,"ADM",Presupuesto!J6:J13)</f>
        <v>45000</v>
      </c>
      <c r="J6" s="235">
        <f>SUMIF(Presupuesto!I6:I13,"HNED",Presupuesto!H6:H13)</f>
        <v>120000</v>
      </c>
      <c r="K6" s="236">
        <f>SUMIF(Presupuesto!K6:K13,"HNED",Presupuesto!J6:J13)</f>
        <v>160000</v>
      </c>
      <c r="L6" s="215">
        <f>SUMIF(Presupuesto!I6:I13,"COED",Presupuesto!H6:H13)</f>
        <v>480000</v>
      </c>
      <c r="M6" s="217">
        <f>SUMIF(Presupuesto!K6:K13,"COED",Presupuesto!J6:J13)</f>
        <v>160000</v>
      </c>
      <c r="N6" s="31">
        <f>H6</f>
        <v>965000</v>
      </c>
    </row>
    <row r="7" spans="1:14" ht="22.5" customHeight="1">
      <c r="A7" s="220"/>
      <c r="B7" s="202"/>
      <c r="C7" s="290"/>
      <c r="D7" s="32" t="s">
        <v>75</v>
      </c>
      <c r="E7" s="33">
        <f t="shared" si="0"/>
        <v>482500</v>
      </c>
      <c r="F7" s="34">
        <v>1</v>
      </c>
      <c r="G7" s="35">
        <f t="shared" si="1"/>
        <v>482500</v>
      </c>
      <c r="H7" s="208"/>
      <c r="I7" s="210"/>
      <c r="J7" s="232"/>
      <c r="K7" s="233"/>
      <c r="L7" s="216"/>
      <c r="M7" s="218"/>
      <c r="N7" s="31">
        <f>SUM(I6:M7)</f>
        <v>965000</v>
      </c>
    </row>
    <row r="8" spans="1:14" ht="22.5" customHeight="1">
      <c r="A8" s="220"/>
      <c r="B8" s="284" t="s">
        <v>76</v>
      </c>
      <c r="C8" s="283"/>
      <c r="D8" s="27"/>
      <c r="E8" s="28"/>
      <c r="F8" s="29"/>
      <c r="G8" s="30">
        <f t="shared" si="1"/>
        <v>0</v>
      </c>
      <c r="H8" s="207">
        <f>SUM(G8:G9)</f>
        <v>0</v>
      </c>
      <c r="I8" s="209">
        <f>SUMIF(Presupuesto!K15:K22,"ADM",Presupuesto!J15:J22)</f>
        <v>0</v>
      </c>
      <c r="J8" s="211">
        <f>SUMIF(Presupuesto!I15:I22,"HNED",Presupuesto!H15:H22)</f>
        <v>0</v>
      </c>
      <c r="K8" s="213">
        <f>SUMIF(Presupuesto!K15:K22,"HNED",Presupuesto!J15:J22)</f>
        <v>0</v>
      </c>
      <c r="L8" s="215">
        <f>SUMIF(Presupuesto!I15:I22,"COED",Presupuesto!H15:H22)</f>
        <v>0</v>
      </c>
      <c r="M8" s="217">
        <f>SUMIF(Presupuesto!K15:K22,"COED",Presupuesto!J15:J22)</f>
        <v>0</v>
      </c>
      <c r="N8" s="31">
        <f>H8</f>
        <v>0</v>
      </c>
    </row>
    <row r="9" spans="1:14" ht="22.5" customHeight="1">
      <c r="A9" s="220"/>
      <c r="B9" s="202"/>
      <c r="C9" s="290"/>
      <c r="D9" s="32"/>
      <c r="E9" s="36"/>
      <c r="F9" s="34"/>
      <c r="G9" s="35">
        <f t="shared" si="1"/>
        <v>0</v>
      </c>
      <c r="H9" s="208"/>
      <c r="I9" s="210"/>
      <c r="J9" s="232"/>
      <c r="K9" s="233"/>
      <c r="L9" s="216"/>
      <c r="M9" s="218"/>
      <c r="N9" s="31">
        <f>SUM(I8:M9)</f>
        <v>0</v>
      </c>
    </row>
    <row r="10" spans="1:14" ht="22.5" customHeight="1">
      <c r="A10" s="220"/>
      <c r="B10" s="294" t="s">
        <v>77</v>
      </c>
      <c r="C10" s="283"/>
      <c r="D10" s="27"/>
      <c r="E10" s="28"/>
      <c r="F10" s="29"/>
      <c r="G10" s="30">
        <f t="shared" si="1"/>
        <v>0</v>
      </c>
      <c r="H10" s="207">
        <f>SUM(G10:G11)</f>
        <v>0</v>
      </c>
      <c r="I10" s="209">
        <f>SUMIF(Presupuesto!K24:K31,"ADM",Presupuesto!J24:J31)</f>
        <v>0</v>
      </c>
      <c r="J10" s="211">
        <f>SUMIF(Presupuesto!I24:I31,"HNED",Presupuesto!H24:H31)</f>
        <v>0</v>
      </c>
      <c r="K10" s="213">
        <f>SUMIF(Presupuesto!K24:K31,"HNED",Presupuesto!J24:J31)</f>
        <v>0</v>
      </c>
      <c r="L10" s="215">
        <f>SUMIF(Presupuesto!I24:I31,"COED",Presupuesto!H24:H31)</f>
        <v>0</v>
      </c>
      <c r="M10" s="217">
        <f>SUMIF(Presupuesto!K24:K31,"COED",Presupuesto!J24:J31)</f>
        <v>0</v>
      </c>
      <c r="N10" s="31">
        <f>H10</f>
        <v>0</v>
      </c>
    </row>
    <row r="11" spans="1:14" ht="22.5" customHeight="1">
      <c r="A11" s="220"/>
      <c r="B11" s="202"/>
      <c r="C11" s="290"/>
      <c r="D11" s="37"/>
      <c r="E11" s="38"/>
      <c r="F11" s="39"/>
      <c r="G11" s="40">
        <f t="shared" si="1"/>
        <v>0</v>
      </c>
      <c r="H11" s="208"/>
      <c r="I11" s="210"/>
      <c r="J11" s="212"/>
      <c r="K11" s="214"/>
      <c r="L11" s="216"/>
      <c r="M11" s="218"/>
      <c r="N11" s="31">
        <f>SUM(I10:M11)</f>
        <v>0</v>
      </c>
    </row>
    <row r="12" spans="1:14" ht="22.5" customHeight="1">
      <c r="A12" s="220"/>
      <c r="B12" s="284" t="s">
        <v>78</v>
      </c>
      <c r="C12" s="283"/>
      <c r="D12" s="27"/>
      <c r="E12" s="28"/>
      <c r="F12" s="29"/>
      <c r="G12" s="30">
        <f t="shared" si="1"/>
        <v>0</v>
      </c>
      <c r="H12" s="207">
        <f>SUM(G12:G13)</f>
        <v>0</v>
      </c>
      <c r="I12" s="209">
        <f>SUMIF(Presupuesto!K33:K40,"ADM",Presupuesto!J33:J40)</f>
        <v>0</v>
      </c>
      <c r="J12" s="211">
        <f>SUMIF(Presupuesto!I33:I40,"HNED",Presupuesto!H33:H40)</f>
        <v>0</v>
      </c>
      <c r="K12" s="213">
        <f>SUMIF(Presupuesto!K33:K40,"HNED",Presupuesto!J33:J40)</f>
        <v>0</v>
      </c>
      <c r="L12" s="215">
        <f>SUMIF(Presupuesto!I33:I40,"COED",Presupuesto!H33:H40)</f>
        <v>0</v>
      </c>
      <c r="M12" s="217">
        <f>SUMIF(Presupuesto!K33:K40,"COED",Presupuesto!J33:J40)</f>
        <v>0</v>
      </c>
      <c r="N12" s="31">
        <f>H12</f>
        <v>0</v>
      </c>
    </row>
    <row r="13" spans="1:14" ht="19.5" customHeight="1">
      <c r="A13" s="220"/>
      <c r="B13" s="203"/>
      <c r="C13" s="262"/>
      <c r="D13" s="41"/>
      <c r="E13" s="42"/>
      <c r="F13" s="43"/>
      <c r="G13" s="44">
        <f t="shared" si="1"/>
        <v>0</v>
      </c>
      <c r="H13" s="224"/>
      <c r="I13" s="210"/>
      <c r="J13" s="212"/>
      <c r="K13" s="214"/>
      <c r="L13" s="216"/>
      <c r="M13" s="218"/>
      <c r="N13" s="31">
        <f>SUM(I12:M13)</f>
        <v>0</v>
      </c>
    </row>
    <row r="14" spans="1:14" ht="22.5" customHeight="1">
      <c r="A14" s="220"/>
      <c r="B14" s="284" t="s">
        <v>79</v>
      </c>
      <c r="C14" s="283"/>
      <c r="D14" s="27"/>
      <c r="E14" s="28">
        <v>41</v>
      </c>
      <c r="F14" s="29">
        <v>1</v>
      </c>
      <c r="G14" s="30">
        <f t="shared" si="1"/>
        <v>41</v>
      </c>
      <c r="H14" s="207">
        <f>SUM(G14:G15)</f>
        <v>41</v>
      </c>
      <c r="I14" s="209">
        <f>SUMIF(Presupuesto!K42:K49,"ADM",Presupuesto!J42:J49)</f>
        <v>9</v>
      </c>
      <c r="J14" s="211">
        <f>SUMIF(Presupuesto!I42:I49,"HNED",Presupuesto!H42:H49)</f>
        <v>3</v>
      </c>
      <c r="K14" s="213">
        <f>SUMIF(Presupuesto!K42:K49,"HNED",Presupuesto!J42:J49)</f>
        <v>2</v>
      </c>
      <c r="L14" s="215">
        <f>SUMIF(Presupuesto!I42:I49,"COED",Presupuesto!H42:H49)</f>
        <v>15</v>
      </c>
      <c r="M14" s="217">
        <f>SUMIF(Presupuesto!K42:K49,"COED",Presupuesto!J42:J49)</f>
        <v>12</v>
      </c>
      <c r="N14" s="31">
        <f>H14</f>
        <v>41</v>
      </c>
    </row>
    <row r="15" spans="1:14" ht="19.5" customHeight="1">
      <c r="A15" s="220"/>
      <c r="B15" s="203"/>
      <c r="C15" s="262"/>
      <c r="D15" s="41"/>
      <c r="E15" s="42"/>
      <c r="F15" s="43"/>
      <c r="G15" s="44">
        <f t="shared" si="1"/>
        <v>0</v>
      </c>
      <c r="H15" s="224"/>
      <c r="I15" s="221"/>
      <c r="J15" s="203"/>
      <c r="K15" s="261"/>
      <c r="L15" s="216"/>
      <c r="M15" s="218"/>
      <c r="N15" s="31">
        <f>SUM(I14:M15)</f>
        <v>41</v>
      </c>
    </row>
    <row r="16" spans="1:14" ht="19.5" customHeight="1">
      <c r="A16" s="221"/>
      <c r="B16" s="291" t="s">
        <v>80</v>
      </c>
      <c r="C16" s="292"/>
      <c r="D16" s="292"/>
      <c r="E16" s="292"/>
      <c r="F16" s="293"/>
      <c r="G16" s="225">
        <f>SUM(H6:H15)</f>
        <v>965041</v>
      </c>
      <c r="H16" s="226"/>
      <c r="I16" s="45">
        <f t="shared" ref="I16:M16" si="2">SUM(I6:I15)</f>
        <v>45009</v>
      </c>
      <c r="J16" s="46">
        <f t="shared" si="2"/>
        <v>120003</v>
      </c>
      <c r="K16" s="45">
        <f t="shared" si="2"/>
        <v>160002</v>
      </c>
      <c r="L16" s="47">
        <f t="shared" si="2"/>
        <v>480015</v>
      </c>
      <c r="M16" s="48">
        <f t="shared" si="2"/>
        <v>160012</v>
      </c>
      <c r="N16" s="23"/>
    </row>
    <row r="17" spans="1:14" ht="24.75" customHeight="1">
      <c r="A17" s="222" t="s">
        <v>81</v>
      </c>
      <c r="B17" s="244" t="s">
        <v>60</v>
      </c>
      <c r="C17" s="227" t="s">
        <v>61</v>
      </c>
      <c r="D17" s="227" t="s">
        <v>62</v>
      </c>
      <c r="E17" s="227" t="s">
        <v>63</v>
      </c>
      <c r="F17" s="227" t="s">
        <v>64</v>
      </c>
      <c r="G17" s="227" t="s">
        <v>65</v>
      </c>
      <c r="H17" s="228" t="s">
        <v>66</v>
      </c>
      <c r="I17" s="24" t="s">
        <v>67</v>
      </c>
      <c r="J17" s="229" t="s">
        <v>82</v>
      </c>
      <c r="K17" s="200"/>
      <c r="L17" s="230" t="s">
        <v>83</v>
      </c>
      <c r="M17" s="231"/>
      <c r="N17" s="205" t="s">
        <v>70</v>
      </c>
    </row>
    <row r="18" spans="1:14" ht="22.5" customHeight="1">
      <c r="A18" s="223"/>
      <c r="B18" s="232"/>
      <c r="C18" s="218"/>
      <c r="D18" s="218"/>
      <c r="E18" s="218"/>
      <c r="F18" s="218"/>
      <c r="G18" s="218"/>
      <c r="H18" s="208"/>
      <c r="I18" s="49" t="s">
        <v>4</v>
      </c>
      <c r="J18" s="26" t="s">
        <v>71</v>
      </c>
      <c r="K18" s="49" t="s">
        <v>4</v>
      </c>
      <c r="L18" s="50" t="s">
        <v>71</v>
      </c>
      <c r="M18" s="25" t="s">
        <v>4</v>
      </c>
      <c r="N18" s="206"/>
    </row>
    <row r="19" spans="1:14" ht="26.25" customHeight="1">
      <c r="A19" s="281" t="str">
        <f>'Causa-Objetivos'!B8</f>
        <v>RESULTADO 2 IMPLEMENTACIÓN TÉCNICA</v>
      </c>
      <c r="B19" s="284" t="s">
        <v>84</v>
      </c>
      <c r="C19" s="283" t="s">
        <v>85</v>
      </c>
      <c r="D19" s="27" t="s">
        <v>86</v>
      </c>
      <c r="E19" s="28">
        <f>55999576/2</f>
        <v>27999788</v>
      </c>
      <c r="F19" s="29">
        <v>2</v>
      </c>
      <c r="G19" s="30">
        <f>+F19*E19</f>
        <v>55999576</v>
      </c>
      <c r="H19" s="267">
        <f>SUM(G19:G20)</f>
        <v>55999576</v>
      </c>
      <c r="I19" s="269">
        <f>SUMIF(Presupuesto!$K52:$K60,"ADM",Presupuesto!$J52:$J60)</f>
        <v>1500000</v>
      </c>
      <c r="J19" s="211">
        <f>SUMIF(Presupuesto!I52:I60,"HNIT",Presupuesto!H52:H60)</f>
        <v>0</v>
      </c>
      <c r="K19" s="269">
        <f>SUMIF(Presupuesto!K52:K60,"HNIT",Presupuesto!J52:J60)</f>
        <v>3000000</v>
      </c>
      <c r="L19" s="215">
        <f>SUMIF(Presupuesto!$I52:$I60,"COIT",Presupuesto!$H52:$H60)</f>
        <v>37999978</v>
      </c>
      <c r="M19" s="215">
        <f>SUMIF(Presupuesto!$K52:$K60,"COIT",Presupuesto!$J52:$J60)</f>
        <v>13499598</v>
      </c>
      <c r="N19" s="31">
        <f>H19</f>
        <v>55999576</v>
      </c>
    </row>
    <row r="20" spans="1:14" ht="26.25" customHeight="1">
      <c r="A20" s="282"/>
      <c r="B20" s="203"/>
      <c r="C20" s="262"/>
      <c r="D20" s="41"/>
      <c r="E20" s="42"/>
      <c r="F20" s="43"/>
      <c r="G20" s="44"/>
      <c r="H20" s="261"/>
      <c r="I20" s="270"/>
      <c r="J20" s="232"/>
      <c r="K20" s="270"/>
      <c r="L20" s="216"/>
      <c r="M20" s="216"/>
      <c r="N20" s="31"/>
    </row>
    <row r="21" spans="1:14" ht="26.25" customHeight="1">
      <c r="A21" s="282"/>
      <c r="B21" s="285" t="s">
        <v>87</v>
      </c>
      <c r="C21" s="286"/>
      <c r="D21" s="51"/>
      <c r="E21" s="33"/>
      <c r="F21" s="52"/>
      <c r="G21" s="53">
        <f t="shared" ref="G21:G30" si="3">+F21*E21</f>
        <v>0</v>
      </c>
      <c r="H21" s="260">
        <f>SUM(G21:G22)</f>
        <v>0</v>
      </c>
      <c r="I21" s="213">
        <f>SUMIF(Presupuesto!K62:K71,"ADM",Presupuesto!J62:J71)</f>
        <v>0</v>
      </c>
      <c r="J21" s="211">
        <f>SUMIF(Presupuesto!I62:I71,"HNIT",Presupuesto!H62:H71)</f>
        <v>0</v>
      </c>
      <c r="K21" s="213">
        <f>SUMIF(Presupuesto!K62:K71,"HNIT",Presupuesto!J62:J71)</f>
        <v>0</v>
      </c>
      <c r="L21" s="211">
        <f>SUMIF(Presupuesto!I62:I71,"COIT",Presupuesto!H62:H71)</f>
        <v>0</v>
      </c>
      <c r="M21" s="217">
        <f>SUMIF(Presupuesto!K62:K71,"COIT",Presupuesto!J62:J71)</f>
        <v>0</v>
      </c>
      <c r="N21" s="31">
        <f>H21</f>
        <v>0</v>
      </c>
    </row>
    <row r="22" spans="1:14" ht="26.25" customHeight="1">
      <c r="A22" s="282"/>
      <c r="B22" s="212"/>
      <c r="C22" s="268"/>
      <c r="D22" s="37"/>
      <c r="E22" s="38"/>
      <c r="F22" s="39"/>
      <c r="G22" s="40">
        <f t="shared" si="3"/>
        <v>0</v>
      </c>
      <c r="H22" s="233"/>
      <c r="I22" s="214"/>
      <c r="J22" s="212"/>
      <c r="K22" s="214"/>
      <c r="L22" s="212"/>
      <c r="M22" s="268"/>
      <c r="N22" s="23"/>
    </row>
    <row r="23" spans="1:14" ht="26.25" customHeight="1">
      <c r="A23" s="282"/>
      <c r="B23" s="284" t="s">
        <v>88</v>
      </c>
      <c r="C23" s="283"/>
      <c r="D23" s="27"/>
      <c r="E23" s="28"/>
      <c r="F23" s="29"/>
      <c r="G23" s="30">
        <f t="shared" si="3"/>
        <v>0</v>
      </c>
      <c r="H23" s="267">
        <f>SUM(G23:G24)</f>
        <v>0</v>
      </c>
      <c r="I23" s="213">
        <f>SUMIF(Presupuesto!K73:K81,"ADM",Presupuesto!J73:J81)</f>
        <v>0</v>
      </c>
      <c r="J23" s="211">
        <f>SUMIF(Presupuesto!I73:I81,"HNIT",Presupuesto!H73:H81)</f>
        <v>0</v>
      </c>
      <c r="K23" s="213">
        <f>SUMIF(Presupuesto!K73:K81,"HNIT",Presupuesto!J73:J81)</f>
        <v>0</v>
      </c>
      <c r="L23" s="211">
        <f>SUMIF(Presupuesto!I73:I81,"COIT",Presupuesto!H73:H81)</f>
        <v>0</v>
      </c>
      <c r="M23" s="217">
        <f>SUMIF(Presupuesto!K73:K81,"COIT",Presupuesto!J73:J81)</f>
        <v>0</v>
      </c>
      <c r="N23" s="31">
        <f>H23</f>
        <v>0</v>
      </c>
    </row>
    <row r="24" spans="1:14" ht="26.25" customHeight="1">
      <c r="A24" s="282"/>
      <c r="B24" s="203"/>
      <c r="C24" s="262"/>
      <c r="D24" s="41"/>
      <c r="E24" s="42"/>
      <c r="F24" s="43"/>
      <c r="G24" s="44">
        <f t="shared" si="3"/>
        <v>0</v>
      </c>
      <c r="H24" s="261"/>
      <c r="I24" s="214"/>
      <c r="J24" s="212"/>
      <c r="K24" s="214"/>
      <c r="L24" s="212"/>
      <c r="M24" s="268"/>
      <c r="N24" s="23"/>
    </row>
    <row r="25" spans="1:14" ht="26.25" customHeight="1">
      <c r="A25" s="282"/>
      <c r="B25" s="285" t="s">
        <v>89</v>
      </c>
      <c r="C25" s="286"/>
      <c r="D25" s="51"/>
      <c r="E25" s="33"/>
      <c r="F25" s="52"/>
      <c r="G25" s="53">
        <f t="shared" si="3"/>
        <v>0</v>
      </c>
      <c r="H25" s="260">
        <f>SUM(G25:G26)</f>
        <v>0</v>
      </c>
      <c r="I25" s="213">
        <f>SUMIF(Presupuesto!K83:K91,"ADM",Presupuesto!J83:J91)</f>
        <v>0</v>
      </c>
      <c r="J25" s="211">
        <f>SUMIF(Presupuesto!I83:I91,"HNIT",Presupuesto!H83:H91)</f>
        <v>0</v>
      </c>
      <c r="K25" s="213">
        <f>SUMIF(Presupuesto!K83:K91,"HNIT",Presupuesto!J83:J91)</f>
        <v>0</v>
      </c>
      <c r="L25" s="211">
        <f>SUMIF(Presupuesto!I83:I91,"COIT",Presupuesto!H83:H91)</f>
        <v>0</v>
      </c>
      <c r="M25" s="217">
        <f>SUMIF(Presupuesto!K83:K91,"COIT",Presupuesto!J83:J91)</f>
        <v>0</v>
      </c>
      <c r="N25" s="31">
        <f>H25</f>
        <v>0</v>
      </c>
    </row>
    <row r="26" spans="1:14" ht="26.25" customHeight="1">
      <c r="A26" s="282"/>
      <c r="B26" s="212"/>
      <c r="C26" s="268"/>
      <c r="D26" s="37"/>
      <c r="E26" s="38"/>
      <c r="F26" s="39"/>
      <c r="G26" s="40">
        <f t="shared" si="3"/>
        <v>0</v>
      </c>
      <c r="H26" s="233"/>
      <c r="I26" s="214"/>
      <c r="J26" s="212"/>
      <c r="K26" s="214"/>
      <c r="L26" s="212"/>
      <c r="M26" s="268"/>
      <c r="N26" s="23"/>
    </row>
    <row r="27" spans="1:14" ht="26.25" customHeight="1">
      <c r="A27" s="282"/>
      <c r="B27" s="284" t="s">
        <v>90</v>
      </c>
      <c r="C27" s="283"/>
      <c r="D27" s="27"/>
      <c r="E27" s="28"/>
      <c r="F27" s="29"/>
      <c r="G27" s="30">
        <f t="shared" si="3"/>
        <v>0</v>
      </c>
      <c r="H27" s="267">
        <f>SUM(G27:G28)</f>
        <v>0</v>
      </c>
      <c r="I27" s="213">
        <f>SUMIF(Presupuesto!K93:K101,"ADM",Presupuesto!J93:J101)</f>
        <v>0</v>
      </c>
      <c r="J27" s="211">
        <f>SUMIF(Presupuesto!I93:I101,"HNIT",Presupuesto!H93:H101)</f>
        <v>0</v>
      </c>
      <c r="K27" s="213">
        <f>SUMIF(Presupuesto!K93:K101,"HNIT",Presupuesto!J93:J101)</f>
        <v>0</v>
      </c>
      <c r="L27" s="211">
        <f>SUMIF(Presupuesto!I93:I101,"COIT",Presupuesto!H93:H101)</f>
        <v>0</v>
      </c>
      <c r="M27" s="217">
        <f>SUMIF(Presupuesto!K93:K101,"COIT",Presupuesto!J93:J101)</f>
        <v>0</v>
      </c>
      <c r="N27" s="31">
        <f>H27</f>
        <v>0</v>
      </c>
    </row>
    <row r="28" spans="1:14" ht="26.25" customHeight="1">
      <c r="A28" s="282"/>
      <c r="B28" s="203"/>
      <c r="C28" s="262"/>
      <c r="D28" s="41"/>
      <c r="E28" s="42"/>
      <c r="F28" s="43"/>
      <c r="G28" s="44">
        <f t="shared" si="3"/>
        <v>0</v>
      </c>
      <c r="H28" s="261"/>
      <c r="I28" s="214"/>
      <c r="J28" s="212"/>
      <c r="K28" s="214"/>
      <c r="L28" s="212"/>
      <c r="M28" s="268"/>
      <c r="N28" s="23"/>
    </row>
    <row r="29" spans="1:14" ht="26.25" customHeight="1">
      <c r="A29" s="282"/>
      <c r="B29" s="285" t="s">
        <v>91</v>
      </c>
      <c r="C29" s="286"/>
      <c r="D29" s="51"/>
      <c r="E29" s="33"/>
      <c r="F29" s="52"/>
      <c r="G29" s="53">
        <f t="shared" si="3"/>
        <v>0</v>
      </c>
      <c r="H29" s="260">
        <f>SUM(G29:G30)</f>
        <v>0</v>
      </c>
      <c r="I29" s="213">
        <f>SUMIF(Presupuesto!K103:K111,"ADM",Presupuesto!J103:J111)</f>
        <v>0</v>
      </c>
      <c r="J29" s="211">
        <f>SUMIF(Presupuesto!I103:I111,"HNIT",Presupuesto!H103:H111)</f>
        <v>0</v>
      </c>
      <c r="K29" s="213">
        <f>SUMIF(Presupuesto!K103:K111,"HNIT",Presupuesto!J103:J111)</f>
        <v>0</v>
      </c>
      <c r="L29" s="211">
        <f>SUMIF(Presupuesto!I103:I111,"COIT",Presupuesto!H103:H111)</f>
        <v>0</v>
      </c>
      <c r="M29" s="217">
        <f>SUMIF(Presupuesto!K103:K111,"COIT",Presupuesto!J103:J111)</f>
        <v>0</v>
      </c>
      <c r="N29" s="31">
        <f>H29</f>
        <v>0</v>
      </c>
    </row>
    <row r="30" spans="1:14" ht="26.25" customHeight="1">
      <c r="A30" s="282"/>
      <c r="B30" s="203"/>
      <c r="C30" s="262"/>
      <c r="D30" s="41"/>
      <c r="E30" s="42"/>
      <c r="F30" s="43"/>
      <c r="G30" s="44">
        <f t="shared" si="3"/>
        <v>0</v>
      </c>
      <c r="H30" s="261"/>
      <c r="I30" s="261"/>
      <c r="J30" s="203"/>
      <c r="K30" s="261"/>
      <c r="L30" s="203"/>
      <c r="M30" s="262"/>
      <c r="N30" s="23"/>
    </row>
    <row r="31" spans="1:14" ht="26.25" customHeight="1">
      <c r="A31" s="274"/>
      <c r="B31" s="287" t="s">
        <v>92</v>
      </c>
      <c r="C31" s="288"/>
      <c r="D31" s="288"/>
      <c r="E31" s="288"/>
      <c r="F31" s="289"/>
      <c r="G31" s="263">
        <f>SUM(H19:H30)</f>
        <v>55999576</v>
      </c>
      <c r="H31" s="189"/>
      <c r="I31" s="48">
        <f t="shared" ref="I31:M31" si="4">SUM(I19:I30)</f>
        <v>1500000</v>
      </c>
      <c r="J31" s="47">
        <f t="shared" si="4"/>
        <v>0</v>
      </c>
      <c r="K31" s="48">
        <f t="shared" si="4"/>
        <v>3000000</v>
      </c>
      <c r="L31" s="47">
        <f t="shared" si="4"/>
        <v>37999978</v>
      </c>
      <c r="M31" s="48">
        <f t="shared" si="4"/>
        <v>13499598</v>
      </c>
      <c r="N31" s="23"/>
    </row>
    <row r="33" spans="2:13" ht="24.75" customHeight="1">
      <c r="B33" s="54"/>
      <c r="C33" s="54"/>
      <c r="D33" s="55"/>
      <c r="E33" s="55"/>
      <c r="F33" s="23"/>
      <c r="G33" s="56"/>
      <c r="H33" s="56"/>
      <c r="I33" s="58" t="s">
        <v>93</v>
      </c>
      <c r="J33" s="229" t="s">
        <v>94</v>
      </c>
      <c r="K33" s="200"/>
      <c r="L33" s="230" t="s">
        <v>95</v>
      </c>
      <c r="M33" s="200"/>
    </row>
    <row r="34" spans="2:13" ht="17.25" customHeight="1">
      <c r="B34" s="59"/>
      <c r="C34" s="60"/>
      <c r="D34" s="271" t="s">
        <v>96</v>
      </c>
      <c r="E34" s="272"/>
      <c r="F34" s="273"/>
      <c r="G34" s="249">
        <f>G16+G31</f>
        <v>56964617</v>
      </c>
      <c r="H34" s="250"/>
      <c r="I34" s="253">
        <f t="shared" ref="I34:M34" si="5">I16+I31</f>
        <v>1545009</v>
      </c>
      <c r="J34" s="61">
        <f t="shared" si="5"/>
        <v>120003</v>
      </c>
      <c r="K34" s="62">
        <f t="shared" si="5"/>
        <v>3160002</v>
      </c>
      <c r="L34" s="63">
        <f t="shared" si="5"/>
        <v>38479993</v>
      </c>
      <c r="M34" s="62">
        <f t="shared" si="5"/>
        <v>13659610</v>
      </c>
    </row>
    <row r="35" spans="2:13" ht="17.25" customHeight="1">
      <c r="B35" s="64"/>
      <c r="C35" s="64"/>
      <c r="D35" s="274"/>
      <c r="E35" s="275"/>
      <c r="F35" s="276"/>
      <c r="G35" s="251"/>
      <c r="H35" s="252"/>
      <c r="I35" s="254"/>
      <c r="J35" s="255">
        <f>J34+K34</f>
        <v>3280005</v>
      </c>
      <c r="K35" s="256"/>
      <c r="L35" s="257">
        <f>L34+M34</f>
        <v>52139603</v>
      </c>
      <c r="M35" s="256"/>
    </row>
    <row r="36" spans="2:13" ht="17.25" customHeight="1">
      <c r="B36" s="277"/>
      <c r="C36" s="278"/>
      <c r="D36" s="279"/>
      <c r="E36" s="59"/>
      <c r="F36" s="59"/>
      <c r="G36" s="59"/>
      <c r="H36" s="59"/>
      <c r="I36" s="65">
        <f>I34/G34</f>
        <v>2.7122257312815777E-2</v>
      </c>
      <c r="J36" s="264">
        <f>+J34/G34</f>
        <v>2.1066234852417246E-3</v>
      </c>
      <c r="K36" s="265"/>
      <c r="L36" s="258">
        <f>+L35/G34</f>
        <v>0.91529805247352058</v>
      </c>
      <c r="M36" s="259"/>
    </row>
    <row r="37" spans="2:13" ht="17.25" customHeight="1">
      <c r="B37" s="60"/>
      <c r="C37" s="60"/>
      <c r="D37" s="60"/>
      <c r="E37" s="59"/>
      <c r="F37" s="59"/>
      <c r="G37" s="59"/>
      <c r="H37" s="59"/>
      <c r="I37" s="66" t="str">
        <f>IF(I36&lt;=10.01%,"CUMPLE","EXCEDE")</f>
        <v>CUMPLE</v>
      </c>
      <c r="J37" s="266" t="str">
        <f>IF(J36&lt;=35.01%,"CUMPLE LIMITE 35% CVC","EXCEDE LIMITE 35% CVC")</f>
        <v>CUMPLE LIMITE 35% CVC</v>
      </c>
      <c r="K37" s="226"/>
      <c r="L37" s="67"/>
      <c r="M37" s="68"/>
    </row>
    <row r="38" spans="2:13" ht="31.5" customHeight="1">
      <c r="B38" s="69" t="s">
        <v>97</v>
      </c>
      <c r="C38" s="69" t="s">
        <v>98</v>
      </c>
      <c r="D38" s="69" t="s">
        <v>99</v>
      </c>
      <c r="E38" s="69" t="s">
        <v>100</v>
      </c>
      <c r="F38" s="69" t="s">
        <v>99</v>
      </c>
      <c r="G38" s="70" t="s">
        <v>101</v>
      </c>
      <c r="H38" s="69"/>
      <c r="I38" s="71"/>
      <c r="J38" s="72"/>
      <c r="K38" s="59"/>
      <c r="L38" s="59"/>
      <c r="M38" s="59"/>
    </row>
    <row r="39" spans="2:13" ht="17.25" customHeight="1">
      <c r="B39" s="73" t="s">
        <v>102</v>
      </c>
      <c r="C39" s="74">
        <f>J16+L16</f>
        <v>600018</v>
      </c>
      <c r="D39" s="75">
        <f>C39/C41</f>
        <v>1.5544509382850713E-2</v>
      </c>
      <c r="E39" s="76">
        <f>K16+M16+I16</f>
        <v>365023</v>
      </c>
      <c r="F39" s="75">
        <f>E39/E41</f>
        <v>1.9876424348751875E-2</v>
      </c>
      <c r="G39" s="77">
        <f t="shared" ref="G39:G41" si="6">E39+C39</f>
        <v>965041</v>
      </c>
      <c r="H39" s="78"/>
      <c r="I39" s="79">
        <f>(C39+E39)/G34</f>
        <v>1.6941060097007236E-2</v>
      </c>
      <c r="J39" s="245" t="s">
        <v>103</v>
      </c>
      <c r="K39" s="247"/>
      <c r="L39" s="191"/>
      <c r="M39" s="191"/>
    </row>
    <row r="40" spans="2:13" ht="17.25" customHeight="1">
      <c r="B40" s="73" t="s">
        <v>104</v>
      </c>
      <c r="C40" s="74">
        <f>J31+L31</f>
        <v>37999978</v>
      </c>
      <c r="D40" s="75">
        <f>C40/C41</f>
        <v>0.98445549061714932</v>
      </c>
      <c r="E40" s="76">
        <f>K31+M31+I31</f>
        <v>17999598</v>
      </c>
      <c r="F40" s="75">
        <f>E40/E41</f>
        <v>0.98012357565124808</v>
      </c>
      <c r="G40" s="77">
        <f t="shared" si="6"/>
        <v>55999576</v>
      </c>
      <c r="H40" s="72" t="s">
        <v>70</v>
      </c>
      <c r="I40" s="79">
        <f>(E40+C40)/G34</f>
        <v>0.98305893990299276</v>
      </c>
      <c r="J40" s="246"/>
      <c r="K40" s="191"/>
      <c r="L40" s="191"/>
      <c r="M40" s="191"/>
    </row>
    <row r="41" spans="2:13" ht="17.25" customHeight="1">
      <c r="B41" s="81" t="s">
        <v>105</v>
      </c>
      <c r="C41" s="77">
        <f t="shared" ref="C41:F41" si="7">SUM(C39:C40)</f>
        <v>38599996</v>
      </c>
      <c r="D41" s="82">
        <f t="shared" si="7"/>
        <v>1</v>
      </c>
      <c r="E41" s="83">
        <f t="shared" si="7"/>
        <v>18364621</v>
      </c>
      <c r="F41" s="82">
        <f t="shared" si="7"/>
        <v>1</v>
      </c>
      <c r="G41" s="77">
        <f t="shared" si="6"/>
        <v>56964617</v>
      </c>
      <c r="H41" s="84" t="str">
        <f>IF(G34=G41,"CORRECTO","ERROR")</f>
        <v>CORRECTO</v>
      </c>
      <c r="I41" s="85">
        <f>SUM(I39:I40)</f>
        <v>1</v>
      </c>
      <c r="J41" s="208"/>
      <c r="K41" s="191"/>
      <c r="L41" s="191"/>
      <c r="M41" s="191"/>
    </row>
    <row r="42" spans="2:13" ht="17.25" customHeight="1">
      <c r="B42" s="81" t="s">
        <v>106</v>
      </c>
      <c r="C42" s="86">
        <f>+C41/G41</f>
        <v>0.67761354386004213</v>
      </c>
      <c r="D42" s="84" t="str">
        <f>IF(C42&lt;=70%,"CUMPLE LIMITE 70% FINANCIADO CVC","EXCEDE LIMITE 70% FINANCIADO CVC")</f>
        <v>CUMPLE LIMITE 70% FINANCIADO CVC</v>
      </c>
      <c r="E42" s="86">
        <f>+E41/G41</f>
        <v>0.32238645613995792</v>
      </c>
      <c r="F42" s="248" t="str">
        <f>IF(E42&gt;=30%,"CUMPLE REQUISITO 30% CONTRAPARTIDA","NO CUMPLE REQUISITO 30% CONTRAPARTIDA")</f>
        <v>CUMPLE REQUISITO 30% CONTRAPARTIDA</v>
      </c>
      <c r="G42" s="193"/>
      <c r="H42" s="196"/>
      <c r="I42" s="71"/>
      <c r="J42" s="72"/>
      <c r="K42" s="191"/>
      <c r="L42" s="191"/>
      <c r="M42" s="191"/>
    </row>
    <row r="43" spans="2:13" ht="17.25" customHeight="1">
      <c r="B43" s="59"/>
      <c r="C43" s="280" t="str">
        <f>IF(C41&lt;=45000000,"CUMPLE VALOR MAXIMO FINANCIADO POR CVC","EXCEDE VALOR MAXIMO FINANCIADO POR CVC")</f>
        <v>CUMPLE VALOR MAXIMO FINANCIADO POR CVC</v>
      </c>
      <c r="D43" s="193"/>
      <c r="E43" s="193"/>
      <c r="F43" s="196"/>
      <c r="G43" s="87"/>
      <c r="H43" s="88"/>
      <c r="I43" s="71"/>
      <c r="J43" s="89"/>
      <c r="K43" s="191"/>
      <c r="L43" s="191"/>
      <c r="M43" s="191"/>
    </row>
  </sheetData>
  <mergeCells count="134">
    <mergeCell ref="L14:L15"/>
    <mergeCell ref="M14:M15"/>
    <mergeCell ref="E4:E5"/>
    <mergeCell ref="F4:F5"/>
    <mergeCell ref="B6:B7"/>
    <mergeCell ref="C6:C7"/>
    <mergeCell ref="B8:B9"/>
    <mergeCell ref="C8:C9"/>
    <mergeCell ref="B16:F16"/>
    <mergeCell ref="B19:B20"/>
    <mergeCell ref="B21:B22"/>
    <mergeCell ref="C21:C22"/>
    <mergeCell ref="B10:B11"/>
    <mergeCell ref="C10:C11"/>
    <mergeCell ref="B12:B13"/>
    <mergeCell ref="C12:C13"/>
    <mergeCell ref="B14:B15"/>
    <mergeCell ref="C14:C15"/>
    <mergeCell ref="D34:F35"/>
    <mergeCell ref="B36:D36"/>
    <mergeCell ref="C43:F43"/>
    <mergeCell ref="B17:B18"/>
    <mergeCell ref="C17:C18"/>
    <mergeCell ref="D17:D18"/>
    <mergeCell ref="E17:E18"/>
    <mergeCell ref="F17:F18"/>
    <mergeCell ref="A19:A31"/>
    <mergeCell ref="C19:C20"/>
    <mergeCell ref="B23:B24"/>
    <mergeCell ref="C23:C24"/>
    <mergeCell ref="B25:B26"/>
    <mergeCell ref="C25:C26"/>
    <mergeCell ref="B27:B28"/>
    <mergeCell ref="C27:C28"/>
    <mergeCell ref="B29:B30"/>
    <mergeCell ref="C29:C30"/>
    <mergeCell ref="B31:F31"/>
    <mergeCell ref="H19:H20"/>
    <mergeCell ref="I19:I20"/>
    <mergeCell ref="J19:J20"/>
    <mergeCell ref="K19:K20"/>
    <mergeCell ref="L19:L20"/>
    <mergeCell ref="M19:M20"/>
    <mergeCell ref="H21:H22"/>
    <mergeCell ref="M21:M22"/>
    <mergeCell ref="H25:H26"/>
    <mergeCell ref="J36:K36"/>
    <mergeCell ref="J37:K37"/>
    <mergeCell ref="H27:H28"/>
    <mergeCell ref="I27:I28"/>
    <mergeCell ref="J27:J28"/>
    <mergeCell ref="K27:K28"/>
    <mergeCell ref="L27:L28"/>
    <mergeCell ref="M27:M28"/>
    <mergeCell ref="I21:I22"/>
    <mergeCell ref="J21:J22"/>
    <mergeCell ref="H23:H24"/>
    <mergeCell ref="I23:I24"/>
    <mergeCell ref="J23:J24"/>
    <mergeCell ref="I25:I26"/>
    <mergeCell ref="J25:J26"/>
    <mergeCell ref="K21:K22"/>
    <mergeCell ref="L21:L22"/>
    <mergeCell ref="K23:K24"/>
    <mergeCell ref="L23:L24"/>
    <mergeCell ref="M23:M24"/>
    <mergeCell ref="K25:K26"/>
    <mergeCell ref="L25:L26"/>
    <mergeCell ref="M25:M26"/>
    <mergeCell ref="A2:M2"/>
    <mergeCell ref="A3:A5"/>
    <mergeCell ref="B3:H3"/>
    <mergeCell ref="I3:M3"/>
    <mergeCell ref="B4:B5"/>
    <mergeCell ref="C4:C5"/>
    <mergeCell ref="D4:D5"/>
    <mergeCell ref="J39:J41"/>
    <mergeCell ref="K39:M43"/>
    <mergeCell ref="F42:H42"/>
    <mergeCell ref="J33:K33"/>
    <mergeCell ref="L33:M33"/>
    <mergeCell ref="G34:H35"/>
    <mergeCell ref="I34:I35"/>
    <mergeCell ref="J35:K35"/>
    <mergeCell ref="L35:M35"/>
    <mergeCell ref="L36:M36"/>
    <mergeCell ref="H29:H30"/>
    <mergeCell ref="I29:I30"/>
    <mergeCell ref="J29:J30"/>
    <mergeCell ref="K29:K30"/>
    <mergeCell ref="L29:L30"/>
    <mergeCell ref="M29:M30"/>
    <mergeCell ref="G31:H31"/>
    <mergeCell ref="N4:N5"/>
    <mergeCell ref="H6:H7"/>
    <mergeCell ref="H8:H9"/>
    <mergeCell ref="I8:I9"/>
    <mergeCell ref="J8:J9"/>
    <mergeCell ref="K8:K9"/>
    <mergeCell ref="L8:L9"/>
    <mergeCell ref="M8:M9"/>
    <mergeCell ref="G4:G5"/>
    <mergeCell ref="H4:H5"/>
    <mergeCell ref="I6:I7"/>
    <mergeCell ref="J6:J7"/>
    <mergeCell ref="K6:K7"/>
    <mergeCell ref="L6:L7"/>
    <mergeCell ref="M6:M7"/>
    <mergeCell ref="J4:K4"/>
    <mergeCell ref="L4:M4"/>
    <mergeCell ref="N17:N18"/>
    <mergeCell ref="H10:H11"/>
    <mergeCell ref="I10:I11"/>
    <mergeCell ref="J10:J11"/>
    <mergeCell ref="K10:K11"/>
    <mergeCell ref="L10:L11"/>
    <mergeCell ref="M10:M11"/>
    <mergeCell ref="A6:A16"/>
    <mergeCell ref="A17:A18"/>
    <mergeCell ref="H14:H15"/>
    <mergeCell ref="G16:H16"/>
    <mergeCell ref="G17:G18"/>
    <mergeCell ref="H17:H18"/>
    <mergeCell ref="J17:K17"/>
    <mergeCell ref="L17:M17"/>
    <mergeCell ref="H12:H13"/>
    <mergeCell ref="I12:I13"/>
    <mergeCell ref="J12:J13"/>
    <mergeCell ref="K12:K13"/>
    <mergeCell ref="L12:L13"/>
    <mergeCell ref="M12:M13"/>
    <mergeCell ref="I14:I15"/>
    <mergeCell ref="J14:J15"/>
    <mergeCell ref="K14:K15"/>
  </mergeCells>
  <conditionalFormatting sqref="C43">
    <cfRule type="containsText" dxfId="16" priority="1" operator="containsText" text="EXCEDE VALOR MAXIMO FINANCIADO POR CVC">
      <formula>NOT(ISERROR(SEARCH(("EXCEDE VALOR MAXIMO FINANCIADO POR CVC"),(C43))))</formula>
    </cfRule>
    <cfRule type="containsText" dxfId="15" priority="2" operator="containsText" text="CUMPLE VALOR MAXIMO FINANCIADO POR CVC">
      <formula>NOT(ISERROR(SEARCH(("CUMPLE VALOR MAXIMO FINANCIADO POR CVC"),(C43))))</formula>
    </cfRule>
  </conditionalFormatting>
  <conditionalFormatting sqref="D42">
    <cfRule type="cellIs" dxfId="14" priority="3" operator="equal">
      <formula>"EXCEDE LIMITE 70% FINANCIADO CVC"</formula>
    </cfRule>
    <cfRule type="cellIs" dxfId="13" priority="4" operator="equal">
      <formula>"CUMPLE LIMITE 70% FINANCIADO CVC"</formula>
    </cfRule>
  </conditionalFormatting>
  <conditionalFormatting sqref="F42">
    <cfRule type="cellIs" dxfId="12" priority="5" operator="equal">
      <formula>"NO CUMPLE REQUISITO 30% CONTRAPARTIDA"</formula>
    </cfRule>
    <cfRule type="cellIs" dxfId="11" priority="6" operator="equal">
      <formula>"CUMPLE REQUISITO 30% CONTRAPARTIDA"</formula>
    </cfRule>
  </conditionalFormatting>
  <conditionalFormatting sqref="H41">
    <cfRule type="cellIs" dxfId="10" priority="7" operator="equal">
      <formula>"ERROR"</formula>
    </cfRule>
    <cfRule type="cellIs" dxfId="9" priority="8" operator="equal">
      <formula>"CORRECTO"</formula>
    </cfRule>
  </conditionalFormatting>
  <conditionalFormatting sqref="J37:K37">
    <cfRule type="cellIs" dxfId="8" priority="9" operator="equal">
      <formula>"EXCEDE LIMITE 35% CVC"</formula>
    </cfRule>
    <cfRule type="cellIs" dxfId="7" priority="10" operator="equal">
      <formula>"CUMPLE LIMITE 35% CVC"</formula>
    </cfRule>
  </conditionalFormatting>
  <printOptions horizontalCentered="1"/>
  <pageMargins left="0.23622047244094491" right="0.23622047244094491" top="0.23622047244094491" bottom="0.19685039370078741"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Listas!$A$2:$A$102</xm:f>
          </x14:formula1>
          <xm:sqref>D6:D15 D19:D30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M119"/>
  <sheetViews>
    <sheetView topLeftCell="B1" zoomScale="91" workbookViewId="0">
      <pane ySplit="5" topLeftCell="A113" activePane="bottomLeft" state="frozen"/>
      <selection pane="bottomLeft" activeCell="O119" sqref="O119"/>
    </sheetView>
  </sheetViews>
  <sheetFormatPr baseColWidth="10" defaultColWidth="12.5703125" defaultRowHeight="15" customHeight="1"/>
  <cols>
    <col min="1" max="1" width="6" customWidth="1"/>
    <col min="2" max="2" width="28.85546875" customWidth="1"/>
    <col min="3" max="3" width="27.42578125" customWidth="1"/>
    <col min="4" max="4" width="15.140625" customWidth="1"/>
    <col min="5" max="5" width="11.42578125" customWidth="1"/>
    <col min="6" max="6" width="13.42578125" customWidth="1"/>
    <col min="7" max="8" width="14.42578125" customWidth="1"/>
    <col min="9" max="9" width="10.42578125" customWidth="1"/>
    <col min="10" max="10" width="13.42578125" customWidth="1"/>
    <col min="11" max="11" width="11.42578125" customWidth="1"/>
    <col min="12" max="12" width="13" customWidth="1"/>
    <col min="13" max="13" width="11.42578125" customWidth="1"/>
    <col min="14" max="26" width="10.5703125" customWidth="1"/>
  </cols>
  <sheetData>
    <row r="1" spans="1:13" ht="21" customHeight="1">
      <c r="A1" s="312" t="s">
        <v>107</v>
      </c>
      <c r="B1" s="313"/>
      <c r="C1" s="313"/>
      <c r="D1" s="313"/>
      <c r="E1" s="313"/>
      <c r="F1" s="313"/>
      <c r="G1" s="313"/>
      <c r="H1" s="313"/>
      <c r="I1" s="313"/>
      <c r="J1" s="314"/>
      <c r="K1" s="90"/>
      <c r="L1" s="54"/>
      <c r="M1" s="54"/>
    </row>
    <row r="2" spans="1:13" ht="37.5" customHeight="1">
      <c r="A2" s="315" t="str">
        <f>'Causa-Objetivos'!B5</f>
        <v>OBJETO</v>
      </c>
      <c r="B2" s="316"/>
      <c r="C2" s="316"/>
      <c r="D2" s="316"/>
      <c r="E2" s="316"/>
      <c r="F2" s="316"/>
      <c r="G2" s="316"/>
      <c r="H2" s="316"/>
      <c r="I2" s="316"/>
      <c r="J2" s="316"/>
      <c r="K2" s="317"/>
      <c r="L2" s="54"/>
      <c r="M2" s="54"/>
    </row>
    <row r="3" spans="1:13" ht="12" customHeight="1">
      <c r="A3" s="91"/>
      <c r="B3" s="91"/>
      <c r="C3" s="92"/>
      <c r="D3" s="91"/>
      <c r="E3" s="91"/>
      <c r="F3" s="93"/>
      <c r="G3" s="93"/>
      <c r="H3" s="94"/>
      <c r="I3" s="93"/>
      <c r="J3" s="94"/>
      <c r="K3" s="93"/>
      <c r="L3" s="54"/>
      <c r="M3" s="54"/>
    </row>
    <row r="4" spans="1:13" ht="17.25" customHeight="1">
      <c r="A4" s="318" t="s">
        <v>108</v>
      </c>
      <c r="B4" s="319" t="s">
        <v>60</v>
      </c>
      <c r="C4" s="320" t="s">
        <v>109</v>
      </c>
      <c r="D4" s="288"/>
      <c r="E4" s="288"/>
      <c r="F4" s="288"/>
      <c r="G4" s="189"/>
      <c r="H4" s="311" t="s">
        <v>110</v>
      </c>
      <c r="I4" s="199"/>
      <c r="J4" s="199"/>
      <c r="K4" s="200"/>
      <c r="L4" s="54"/>
      <c r="M4" s="54"/>
    </row>
    <row r="5" spans="1:13" ht="24" customHeight="1">
      <c r="A5" s="206"/>
      <c r="B5" s="208"/>
      <c r="C5" s="95" t="s">
        <v>111</v>
      </c>
      <c r="D5" s="95" t="s">
        <v>112</v>
      </c>
      <c r="E5" s="95" t="s">
        <v>113</v>
      </c>
      <c r="F5" s="96" t="s">
        <v>114</v>
      </c>
      <c r="G5" s="96" t="s">
        <v>115</v>
      </c>
      <c r="H5" s="97" t="s">
        <v>71</v>
      </c>
      <c r="I5" s="98" t="s">
        <v>116</v>
      </c>
      <c r="J5" s="99" t="s">
        <v>117</v>
      </c>
      <c r="K5" s="100" t="s">
        <v>116</v>
      </c>
      <c r="L5" s="101" t="s">
        <v>118</v>
      </c>
      <c r="M5" s="2" t="s">
        <v>119</v>
      </c>
    </row>
    <row r="6" spans="1:13" ht="12" customHeight="1">
      <c r="A6" s="303">
        <v>1</v>
      </c>
      <c r="B6" s="304" t="str">
        <f>+Resultados!B6</f>
        <v>Socializacion</v>
      </c>
      <c r="C6" s="102" t="s">
        <v>120</v>
      </c>
      <c r="D6" s="103" t="s">
        <v>121</v>
      </c>
      <c r="E6" s="103">
        <v>4</v>
      </c>
      <c r="F6" s="104">
        <v>70000</v>
      </c>
      <c r="G6" s="105">
        <f t="shared" ref="G6:G13" si="0">+F6*E6</f>
        <v>280000</v>
      </c>
      <c r="H6" s="106">
        <v>120000</v>
      </c>
      <c r="I6" s="107" t="s">
        <v>122</v>
      </c>
      <c r="J6" s="108">
        <v>160000</v>
      </c>
      <c r="K6" s="109" t="str">
        <f t="shared" ref="K6:K13" si="1">+I6</f>
        <v>HNED</v>
      </c>
      <c r="L6" s="110">
        <f t="shared" ref="L6:L64" si="2">+J6+H6</f>
        <v>280000</v>
      </c>
      <c r="M6" s="57" t="str">
        <f t="shared" ref="M6:M50" si="3">IF(G6=L6,"CORRECTO","ERROR")</f>
        <v>CORRECTO</v>
      </c>
    </row>
    <row r="7" spans="1:13" ht="12" customHeight="1">
      <c r="A7" s="202"/>
      <c r="B7" s="246"/>
      <c r="C7" s="111" t="s">
        <v>123</v>
      </c>
      <c r="D7" s="112" t="s">
        <v>124</v>
      </c>
      <c r="E7" s="112">
        <v>1</v>
      </c>
      <c r="F7" s="113">
        <v>50000</v>
      </c>
      <c r="G7" s="114">
        <f t="shared" si="0"/>
        <v>50000</v>
      </c>
      <c r="H7" s="115">
        <v>50000</v>
      </c>
      <c r="I7" s="116" t="s">
        <v>125</v>
      </c>
      <c r="J7" s="117">
        <v>0</v>
      </c>
      <c r="K7" s="118" t="str">
        <f t="shared" si="1"/>
        <v>COED</v>
      </c>
      <c r="L7" s="110">
        <f t="shared" si="2"/>
        <v>50000</v>
      </c>
      <c r="M7" s="57" t="str">
        <f t="shared" si="3"/>
        <v>CORRECTO</v>
      </c>
    </row>
    <row r="8" spans="1:13" ht="12" customHeight="1">
      <c r="A8" s="202"/>
      <c r="B8" s="246"/>
      <c r="C8" s="111" t="s">
        <v>126</v>
      </c>
      <c r="D8" s="112" t="s">
        <v>121</v>
      </c>
      <c r="E8" s="112">
        <v>4</v>
      </c>
      <c r="F8" s="113">
        <v>20000</v>
      </c>
      <c r="G8" s="114">
        <f t="shared" si="0"/>
        <v>80000</v>
      </c>
      <c r="H8" s="115">
        <v>40000</v>
      </c>
      <c r="I8" s="116" t="s">
        <v>125</v>
      </c>
      <c r="J8" s="117">
        <v>40000</v>
      </c>
      <c r="K8" s="118" t="str">
        <f t="shared" si="1"/>
        <v>COED</v>
      </c>
      <c r="L8" s="110">
        <f t="shared" si="2"/>
        <v>80000</v>
      </c>
      <c r="M8" s="57" t="str">
        <f t="shared" si="3"/>
        <v>CORRECTO</v>
      </c>
    </row>
    <row r="9" spans="1:13" ht="12" customHeight="1">
      <c r="A9" s="202"/>
      <c r="B9" s="246"/>
      <c r="C9" s="111" t="s">
        <v>127</v>
      </c>
      <c r="D9" s="112" t="s">
        <v>128</v>
      </c>
      <c r="E9" s="112">
        <v>4</v>
      </c>
      <c r="F9" s="113">
        <v>25000</v>
      </c>
      <c r="G9" s="114">
        <f t="shared" si="0"/>
        <v>100000</v>
      </c>
      <c r="H9" s="115">
        <v>80000</v>
      </c>
      <c r="I9" s="116" t="s">
        <v>125</v>
      </c>
      <c r="J9" s="117">
        <v>20000</v>
      </c>
      <c r="K9" s="118" t="str">
        <f t="shared" si="1"/>
        <v>COED</v>
      </c>
      <c r="L9" s="110">
        <f t="shared" si="2"/>
        <v>100000</v>
      </c>
      <c r="M9" s="57" t="str">
        <f t="shared" si="3"/>
        <v>CORRECTO</v>
      </c>
    </row>
    <row r="10" spans="1:13" ht="12" customHeight="1">
      <c r="A10" s="202"/>
      <c r="B10" s="246"/>
      <c r="C10" s="119" t="s">
        <v>129</v>
      </c>
      <c r="D10" s="112" t="s">
        <v>130</v>
      </c>
      <c r="E10" s="112">
        <v>50</v>
      </c>
      <c r="F10" s="113">
        <v>200</v>
      </c>
      <c r="G10" s="114">
        <f t="shared" si="0"/>
        <v>10000</v>
      </c>
      <c r="H10" s="115">
        <v>10000</v>
      </c>
      <c r="I10" s="116" t="s">
        <v>125</v>
      </c>
      <c r="J10" s="117"/>
      <c r="K10" s="118" t="str">
        <f t="shared" si="1"/>
        <v>COED</v>
      </c>
      <c r="L10" s="110">
        <f t="shared" si="2"/>
        <v>10000</v>
      </c>
      <c r="M10" s="57" t="str">
        <f t="shared" si="3"/>
        <v>CORRECTO</v>
      </c>
    </row>
    <row r="11" spans="1:13" ht="12" customHeight="1">
      <c r="A11" s="202"/>
      <c r="B11" s="246"/>
      <c r="C11" s="111" t="s">
        <v>131</v>
      </c>
      <c r="D11" s="112" t="s">
        <v>132</v>
      </c>
      <c r="E11" s="112">
        <v>2</v>
      </c>
      <c r="F11" s="113">
        <v>100000</v>
      </c>
      <c r="G11" s="114">
        <f t="shared" si="0"/>
        <v>200000</v>
      </c>
      <c r="H11" s="115">
        <v>150000</v>
      </c>
      <c r="I11" s="116" t="s">
        <v>125</v>
      </c>
      <c r="J11" s="117">
        <v>50000</v>
      </c>
      <c r="K11" s="118" t="str">
        <f t="shared" si="1"/>
        <v>COED</v>
      </c>
      <c r="L11" s="110">
        <f t="shared" si="2"/>
        <v>200000</v>
      </c>
      <c r="M11" s="57" t="str">
        <f t="shared" si="3"/>
        <v>CORRECTO</v>
      </c>
    </row>
    <row r="12" spans="1:13" ht="12" customHeight="1">
      <c r="A12" s="202"/>
      <c r="B12" s="246"/>
      <c r="C12" s="120" t="s">
        <v>133</v>
      </c>
      <c r="D12" s="112" t="s">
        <v>134</v>
      </c>
      <c r="E12" s="112">
        <v>50</v>
      </c>
      <c r="F12" s="113">
        <v>4000</v>
      </c>
      <c r="G12" s="114">
        <f t="shared" si="0"/>
        <v>200000</v>
      </c>
      <c r="H12" s="115">
        <v>150000</v>
      </c>
      <c r="I12" s="116" t="s">
        <v>125</v>
      </c>
      <c r="J12" s="117">
        <v>50000</v>
      </c>
      <c r="K12" s="118" t="str">
        <f t="shared" si="1"/>
        <v>COED</v>
      </c>
      <c r="L12" s="110">
        <f t="shared" si="2"/>
        <v>200000</v>
      </c>
      <c r="M12" s="57" t="str">
        <f t="shared" si="3"/>
        <v>CORRECTO</v>
      </c>
    </row>
    <row r="13" spans="1:13" ht="12" customHeight="1">
      <c r="A13" s="202"/>
      <c r="B13" s="302"/>
      <c r="C13" s="111" t="s">
        <v>135</v>
      </c>
      <c r="D13" s="112" t="s">
        <v>124</v>
      </c>
      <c r="E13" s="112">
        <v>1</v>
      </c>
      <c r="F13" s="113">
        <v>45000</v>
      </c>
      <c r="G13" s="121">
        <f t="shared" si="0"/>
        <v>45000</v>
      </c>
      <c r="H13" s="115"/>
      <c r="I13" s="116" t="s">
        <v>136</v>
      </c>
      <c r="J13" s="117">
        <v>45000</v>
      </c>
      <c r="K13" s="118" t="str">
        <f t="shared" si="1"/>
        <v>ADM</v>
      </c>
      <c r="L13" s="110">
        <f t="shared" si="2"/>
        <v>45000</v>
      </c>
      <c r="M13" s="57" t="str">
        <f t="shared" si="3"/>
        <v>CORRECTO</v>
      </c>
    </row>
    <row r="14" spans="1:13" ht="12.75" customHeight="1">
      <c r="A14" s="203"/>
      <c r="B14" s="122" t="s">
        <v>137</v>
      </c>
      <c r="C14" s="123"/>
      <c r="D14" s="124"/>
      <c r="E14" s="124"/>
      <c r="F14" s="125">
        <f t="shared" ref="F14:H14" si="4">SUM(F6:F13)</f>
        <v>314200</v>
      </c>
      <c r="G14" s="126">
        <f t="shared" si="4"/>
        <v>965000</v>
      </c>
      <c r="H14" s="309">
        <f t="shared" si="4"/>
        <v>600000</v>
      </c>
      <c r="I14" s="243"/>
      <c r="J14" s="310">
        <f>SUM(J6:J13)</f>
        <v>365000</v>
      </c>
      <c r="K14" s="259"/>
      <c r="L14" s="110">
        <f t="shared" si="2"/>
        <v>965000</v>
      </c>
      <c r="M14" s="57" t="str">
        <f t="shared" si="3"/>
        <v>CORRECTO</v>
      </c>
    </row>
    <row r="15" spans="1:13" ht="12" customHeight="1">
      <c r="A15" s="300">
        <v>2</v>
      </c>
      <c r="B15" s="301" t="str">
        <f>Resultados!B8</f>
        <v>Caracterización y Cartogafia Social</v>
      </c>
      <c r="C15" s="127"/>
      <c r="D15" s="128"/>
      <c r="E15" s="128"/>
      <c r="F15" s="129"/>
      <c r="G15" s="130">
        <f t="shared" ref="G15:G22" si="5">+F15*E15</f>
        <v>0</v>
      </c>
      <c r="H15" s="131"/>
      <c r="I15" s="132"/>
      <c r="J15" s="133"/>
      <c r="K15" s="134">
        <f t="shared" ref="K15:K22" si="6">+I15</f>
        <v>0</v>
      </c>
      <c r="L15" s="110">
        <f t="shared" si="2"/>
        <v>0</v>
      </c>
      <c r="M15" s="57" t="str">
        <f t="shared" si="3"/>
        <v>CORRECTO</v>
      </c>
    </row>
    <row r="16" spans="1:13" ht="12" customHeight="1">
      <c r="A16" s="202"/>
      <c r="B16" s="246"/>
      <c r="C16" s="111"/>
      <c r="D16" s="112"/>
      <c r="E16" s="112"/>
      <c r="F16" s="113"/>
      <c r="G16" s="114">
        <f t="shared" si="5"/>
        <v>0</v>
      </c>
      <c r="H16" s="115"/>
      <c r="I16" s="116"/>
      <c r="J16" s="117"/>
      <c r="K16" s="118">
        <f t="shared" si="6"/>
        <v>0</v>
      </c>
      <c r="L16" s="110">
        <f t="shared" si="2"/>
        <v>0</v>
      </c>
      <c r="M16" s="57" t="str">
        <f t="shared" si="3"/>
        <v>CORRECTO</v>
      </c>
    </row>
    <row r="17" spans="1:13" ht="12" customHeight="1">
      <c r="A17" s="202"/>
      <c r="B17" s="246"/>
      <c r="C17" s="111"/>
      <c r="D17" s="112"/>
      <c r="E17" s="112"/>
      <c r="F17" s="113"/>
      <c r="G17" s="114">
        <f t="shared" si="5"/>
        <v>0</v>
      </c>
      <c r="H17" s="115"/>
      <c r="I17" s="116"/>
      <c r="J17" s="117"/>
      <c r="K17" s="118">
        <f t="shared" si="6"/>
        <v>0</v>
      </c>
      <c r="L17" s="110">
        <f t="shared" si="2"/>
        <v>0</v>
      </c>
      <c r="M17" s="57" t="str">
        <f t="shared" si="3"/>
        <v>CORRECTO</v>
      </c>
    </row>
    <row r="18" spans="1:13" ht="12" customHeight="1">
      <c r="A18" s="202"/>
      <c r="B18" s="246"/>
      <c r="C18" s="111"/>
      <c r="D18" s="112"/>
      <c r="E18" s="112"/>
      <c r="F18" s="113"/>
      <c r="G18" s="114">
        <f t="shared" si="5"/>
        <v>0</v>
      </c>
      <c r="H18" s="115"/>
      <c r="I18" s="116"/>
      <c r="J18" s="117"/>
      <c r="K18" s="118">
        <f t="shared" si="6"/>
        <v>0</v>
      </c>
      <c r="L18" s="110">
        <f t="shared" si="2"/>
        <v>0</v>
      </c>
      <c r="M18" s="57" t="str">
        <f t="shared" si="3"/>
        <v>CORRECTO</v>
      </c>
    </row>
    <row r="19" spans="1:13" ht="12" customHeight="1">
      <c r="A19" s="202"/>
      <c r="B19" s="246"/>
      <c r="C19" s="111"/>
      <c r="D19" s="112"/>
      <c r="E19" s="112"/>
      <c r="F19" s="113"/>
      <c r="G19" s="114">
        <f t="shared" si="5"/>
        <v>0</v>
      </c>
      <c r="H19" s="115"/>
      <c r="I19" s="116"/>
      <c r="J19" s="117"/>
      <c r="K19" s="118">
        <f t="shared" si="6"/>
        <v>0</v>
      </c>
      <c r="L19" s="110">
        <f t="shared" si="2"/>
        <v>0</v>
      </c>
      <c r="M19" s="57" t="str">
        <f t="shared" si="3"/>
        <v>CORRECTO</v>
      </c>
    </row>
    <row r="20" spans="1:13" ht="12" customHeight="1">
      <c r="A20" s="202"/>
      <c r="B20" s="246"/>
      <c r="C20" s="111"/>
      <c r="D20" s="112"/>
      <c r="E20" s="112"/>
      <c r="F20" s="113"/>
      <c r="G20" s="114">
        <f t="shared" si="5"/>
        <v>0</v>
      </c>
      <c r="H20" s="115"/>
      <c r="I20" s="116"/>
      <c r="J20" s="117"/>
      <c r="K20" s="118">
        <f t="shared" si="6"/>
        <v>0</v>
      </c>
      <c r="L20" s="110">
        <f t="shared" si="2"/>
        <v>0</v>
      </c>
      <c r="M20" s="57" t="str">
        <f t="shared" si="3"/>
        <v>CORRECTO</v>
      </c>
    </row>
    <row r="21" spans="1:13" ht="12" customHeight="1">
      <c r="A21" s="202"/>
      <c r="B21" s="246"/>
      <c r="C21" s="120"/>
      <c r="D21" s="112"/>
      <c r="E21" s="112"/>
      <c r="F21" s="113"/>
      <c r="G21" s="114">
        <f t="shared" si="5"/>
        <v>0</v>
      </c>
      <c r="H21" s="115"/>
      <c r="I21" s="116"/>
      <c r="J21" s="117"/>
      <c r="K21" s="118">
        <f t="shared" si="6"/>
        <v>0</v>
      </c>
      <c r="L21" s="110">
        <f t="shared" si="2"/>
        <v>0</v>
      </c>
      <c r="M21" s="57" t="str">
        <f t="shared" si="3"/>
        <v>CORRECTO</v>
      </c>
    </row>
    <row r="22" spans="1:13" ht="12" customHeight="1">
      <c r="A22" s="202"/>
      <c r="B22" s="302"/>
      <c r="C22" s="111"/>
      <c r="D22" s="112"/>
      <c r="E22" s="112"/>
      <c r="F22" s="113"/>
      <c r="G22" s="114">
        <f t="shared" si="5"/>
        <v>0</v>
      </c>
      <c r="H22" s="115"/>
      <c r="I22" s="116"/>
      <c r="J22" s="117"/>
      <c r="K22" s="118">
        <f t="shared" si="6"/>
        <v>0</v>
      </c>
      <c r="L22" s="110">
        <f t="shared" si="2"/>
        <v>0</v>
      </c>
      <c r="M22" s="57" t="str">
        <f t="shared" si="3"/>
        <v>CORRECTO</v>
      </c>
    </row>
    <row r="23" spans="1:13" ht="12" customHeight="1">
      <c r="A23" s="232"/>
      <c r="B23" s="135" t="s">
        <v>137</v>
      </c>
      <c r="C23" s="136"/>
      <c r="D23" s="137"/>
      <c r="E23" s="137"/>
      <c r="F23" s="138">
        <f t="shared" ref="F23:H23" si="7">SUM(F15:F22)</f>
        <v>0</v>
      </c>
      <c r="G23" s="139">
        <f t="shared" si="7"/>
        <v>0</v>
      </c>
      <c r="H23" s="306">
        <f t="shared" si="7"/>
        <v>0</v>
      </c>
      <c r="I23" s="307"/>
      <c r="J23" s="308">
        <f>SUM(J15:J22)</f>
        <v>0</v>
      </c>
      <c r="K23" s="256"/>
      <c r="L23" s="110">
        <f t="shared" si="2"/>
        <v>0</v>
      </c>
      <c r="M23" s="57" t="str">
        <f t="shared" si="3"/>
        <v>CORRECTO</v>
      </c>
    </row>
    <row r="24" spans="1:13" ht="12.75" customHeight="1">
      <c r="A24" s="303">
        <v>3</v>
      </c>
      <c r="B24" s="304" t="str">
        <f>Resultados!B10</f>
        <v>A3</v>
      </c>
      <c r="C24" s="102"/>
      <c r="D24" s="103"/>
      <c r="E24" s="103"/>
      <c r="F24" s="104"/>
      <c r="G24" s="105">
        <f t="shared" ref="G24:G31" si="8">+F24*E24</f>
        <v>0</v>
      </c>
      <c r="H24" s="106"/>
      <c r="I24" s="107"/>
      <c r="J24" s="108"/>
      <c r="K24" s="109">
        <f t="shared" ref="K24:K31" si="9">+I24</f>
        <v>0</v>
      </c>
      <c r="L24" s="110">
        <f t="shared" si="2"/>
        <v>0</v>
      </c>
      <c r="M24" s="57" t="str">
        <f t="shared" si="3"/>
        <v>CORRECTO</v>
      </c>
    </row>
    <row r="25" spans="1:13" ht="12" customHeight="1">
      <c r="A25" s="202"/>
      <c r="B25" s="246"/>
      <c r="C25" s="111"/>
      <c r="D25" s="112"/>
      <c r="E25" s="112"/>
      <c r="F25" s="113"/>
      <c r="G25" s="114">
        <f t="shared" si="8"/>
        <v>0</v>
      </c>
      <c r="H25" s="115"/>
      <c r="I25" s="116"/>
      <c r="J25" s="117"/>
      <c r="K25" s="118">
        <f t="shared" si="9"/>
        <v>0</v>
      </c>
      <c r="L25" s="110">
        <f t="shared" si="2"/>
        <v>0</v>
      </c>
      <c r="M25" s="57" t="str">
        <f t="shared" si="3"/>
        <v>CORRECTO</v>
      </c>
    </row>
    <row r="26" spans="1:13" ht="12" customHeight="1">
      <c r="A26" s="202"/>
      <c r="B26" s="246"/>
      <c r="C26" s="111"/>
      <c r="D26" s="112"/>
      <c r="E26" s="112"/>
      <c r="F26" s="113"/>
      <c r="G26" s="114">
        <f t="shared" si="8"/>
        <v>0</v>
      </c>
      <c r="H26" s="115"/>
      <c r="I26" s="116"/>
      <c r="J26" s="117"/>
      <c r="K26" s="118">
        <f t="shared" si="9"/>
        <v>0</v>
      </c>
      <c r="L26" s="110">
        <f t="shared" si="2"/>
        <v>0</v>
      </c>
      <c r="M26" s="57" t="str">
        <f t="shared" si="3"/>
        <v>CORRECTO</v>
      </c>
    </row>
    <row r="27" spans="1:13" ht="12" customHeight="1">
      <c r="A27" s="202"/>
      <c r="B27" s="246"/>
      <c r="C27" s="111"/>
      <c r="D27" s="112"/>
      <c r="E27" s="112"/>
      <c r="F27" s="113"/>
      <c r="G27" s="114">
        <f t="shared" si="8"/>
        <v>0</v>
      </c>
      <c r="H27" s="115"/>
      <c r="I27" s="116"/>
      <c r="J27" s="117"/>
      <c r="K27" s="118">
        <f t="shared" si="9"/>
        <v>0</v>
      </c>
      <c r="L27" s="110">
        <f t="shared" si="2"/>
        <v>0</v>
      </c>
      <c r="M27" s="57" t="str">
        <f t="shared" si="3"/>
        <v>CORRECTO</v>
      </c>
    </row>
    <row r="28" spans="1:13" ht="12" customHeight="1">
      <c r="A28" s="202"/>
      <c r="B28" s="246"/>
      <c r="C28" s="111"/>
      <c r="D28" s="112"/>
      <c r="E28" s="112"/>
      <c r="F28" s="113"/>
      <c r="G28" s="114">
        <f t="shared" si="8"/>
        <v>0</v>
      </c>
      <c r="H28" s="115"/>
      <c r="I28" s="116"/>
      <c r="J28" s="117"/>
      <c r="K28" s="118">
        <f t="shared" si="9"/>
        <v>0</v>
      </c>
      <c r="L28" s="110">
        <f t="shared" si="2"/>
        <v>0</v>
      </c>
      <c r="M28" s="57" t="str">
        <f t="shared" si="3"/>
        <v>CORRECTO</v>
      </c>
    </row>
    <row r="29" spans="1:13" ht="11.25" customHeight="1">
      <c r="A29" s="202"/>
      <c r="B29" s="246"/>
      <c r="C29" s="111"/>
      <c r="D29" s="112"/>
      <c r="E29" s="112"/>
      <c r="F29" s="113"/>
      <c r="G29" s="114">
        <f t="shared" si="8"/>
        <v>0</v>
      </c>
      <c r="H29" s="115"/>
      <c r="I29" s="116"/>
      <c r="J29" s="117"/>
      <c r="K29" s="118">
        <f t="shared" si="9"/>
        <v>0</v>
      </c>
      <c r="L29" s="110">
        <f t="shared" si="2"/>
        <v>0</v>
      </c>
      <c r="M29" s="57" t="str">
        <f t="shared" si="3"/>
        <v>CORRECTO</v>
      </c>
    </row>
    <row r="30" spans="1:13" ht="12" customHeight="1">
      <c r="A30" s="202"/>
      <c r="B30" s="246"/>
      <c r="C30" s="120"/>
      <c r="D30" s="112"/>
      <c r="E30" s="112"/>
      <c r="F30" s="113"/>
      <c r="G30" s="114">
        <f t="shared" si="8"/>
        <v>0</v>
      </c>
      <c r="H30" s="115"/>
      <c r="I30" s="116"/>
      <c r="J30" s="117"/>
      <c r="K30" s="118">
        <f t="shared" si="9"/>
        <v>0</v>
      </c>
      <c r="L30" s="110">
        <f t="shared" si="2"/>
        <v>0</v>
      </c>
      <c r="M30" s="57" t="str">
        <f t="shared" si="3"/>
        <v>CORRECTO</v>
      </c>
    </row>
    <row r="31" spans="1:13" ht="12" customHeight="1">
      <c r="A31" s="202"/>
      <c r="B31" s="302"/>
      <c r="C31" s="111"/>
      <c r="D31" s="112"/>
      <c r="E31" s="112"/>
      <c r="F31" s="113"/>
      <c r="G31" s="114">
        <f t="shared" si="8"/>
        <v>0</v>
      </c>
      <c r="H31" s="115"/>
      <c r="I31" s="116"/>
      <c r="J31" s="117"/>
      <c r="K31" s="118">
        <f t="shared" si="9"/>
        <v>0</v>
      </c>
      <c r="L31" s="110">
        <f t="shared" si="2"/>
        <v>0</v>
      </c>
      <c r="M31" s="57" t="str">
        <f t="shared" si="3"/>
        <v>CORRECTO</v>
      </c>
    </row>
    <row r="32" spans="1:13" ht="12" customHeight="1">
      <c r="A32" s="203"/>
      <c r="B32" s="122" t="s">
        <v>137</v>
      </c>
      <c r="C32" s="123"/>
      <c r="D32" s="124"/>
      <c r="E32" s="124"/>
      <c r="F32" s="125">
        <f t="shared" ref="F32:H32" si="10">SUM(F24:F31)</f>
        <v>0</v>
      </c>
      <c r="G32" s="126">
        <f t="shared" si="10"/>
        <v>0</v>
      </c>
      <c r="H32" s="309">
        <f t="shared" si="10"/>
        <v>0</v>
      </c>
      <c r="I32" s="243"/>
      <c r="J32" s="310">
        <f>SUM(J24:J31)</f>
        <v>0</v>
      </c>
      <c r="K32" s="259"/>
      <c r="L32" s="110">
        <f t="shared" si="2"/>
        <v>0</v>
      </c>
      <c r="M32" s="57" t="str">
        <f t="shared" si="3"/>
        <v>CORRECTO</v>
      </c>
    </row>
    <row r="33" spans="1:13" ht="12.75" customHeight="1">
      <c r="A33" s="300">
        <v>4</v>
      </c>
      <c r="B33" s="301" t="str">
        <f>Resultados!B12</f>
        <v>A4</v>
      </c>
      <c r="C33" s="127"/>
      <c r="D33" s="128"/>
      <c r="E33" s="128"/>
      <c r="F33" s="129"/>
      <c r="G33" s="130">
        <f t="shared" ref="G33:G40" si="11">+F33*E33</f>
        <v>0</v>
      </c>
      <c r="H33" s="131"/>
      <c r="I33" s="132"/>
      <c r="J33" s="133"/>
      <c r="K33" s="134">
        <f t="shared" ref="K33:K40" si="12">+I33</f>
        <v>0</v>
      </c>
      <c r="L33" s="110">
        <f t="shared" si="2"/>
        <v>0</v>
      </c>
      <c r="M33" s="57" t="str">
        <f t="shared" si="3"/>
        <v>CORRECTO</v>
      </c>
    </row>
    <row r="34" spans="1:13" ht="12" customHeight="1">
      <c r="A34" s="202"/>
      <c r="B34" s="246"/>
      <c r="C34" s="127"/>
      <c r="D34" s="128"/>
      <c r="E34" s="128"/>
      <c r="F34" s="129"/>
      <c r="G34" s="114">
        <f t="shared" si="11"/>
        <v>0</v>
      </c>
      <c r="H34" s="131"/>
      <c r="I34" s="132"/>
      <c r="J34" s="133"/>
      <c r="K34" s="134">
        <f t="shared" si="12"/>
        <v>0</v>
      </c>
      <c r="L34" s="110">
        <f t="shared" si="2"/>
        <v>0</v>
      </c>
      <c r="M34" s="57" t="str">
        <f t="shared" si="3"/>
        <v>CORRECTO</v>
      </c>
    </row>
    <row r="35" spans="1:13" ht="12" customHeight="1">
      <c r="A35" s="202"/>
      <c r="B35" s="246"/>
      <c r="C35" s="111"/>
      <c r="D35" s="112"/>
      <c r="E35" s="112"/>
      <c r="F35" s="113"/>
      <c r="G35" s="114">
        <f t="shared" si="11"/>
        <v>0</v>
      </c>
      <c r="H35" s="115"/>
      <c r="I35" s="116"/>
      <c r="J35" s="117"/>
      <c r="K35" s="118">
        <f t="shared" si="12"/>
        <v>0</v>
      </c>
      <c r="L35" s="110">
        <f t="shared" si="2"/>
        <v>0</v>
      </c>
      <c r="M35" s="57" t="str">
        <f t="shared" si="3"/>
        <v>CORRECTO</v>
      </c>
    </row>
    <row r="36" spans="1:13" ht="12" customHeight="1">
      <c r="A36" s="202"/>
      <c r="B36" s="246"/>
      <c r="C36" s="111"/>
      <c r="D36" s="112"/>
      <c r="E36" s="112"/>
      <c r="F36" s="113"/>
      <c r="G36" s="114">
        <f t="shared" si="11"/>
        <v>0</v>
      </c>
      <c r="H36" s="115"/>
      <c r="I36" s="116"/>
      <c r="J36" s="117"/>
      <c r="K36" s="118">
        <f t="shared" si="12"/>
        <v>0</v>
      </c>
      <c r="L36" s="110">
        <f t="shared" si="2"/>
        <v>0</v>
      </c>
      <c r="M36" s="57" t="str">
        <f t="shared" si="3"/>
        <v>CORRECTO</v>
      </c>
    </row>
    <row r="37" spans="1:13" ht="12" customHeight="1">
      <c r="A37" s="202"/>
      <c r="B37" s="246"/>
      <c r="C37" s="111"/>
      <c r="D37" s="112"/>
      <c r="E37" s="112"/>
      <c r="F37" s="113"/>
      <c r="G37" s="114">
        <f t="shared" si="11"/>
        <v>0</v>
      </c>
      <c r="H37" s="115"/>
      <c r="I37" s="116"/>
      <c r="J37" s="117"/>
      <c r="K37" s="118">
        <f t="shared" si="12"/>
        <v>0</v>
      </c>
      <c r="L37" s="110">
        <f t="shared" si="2"/>
        <v>0</v>
      </c>
      <c r="M37" s="57" t="str">
        <f t="shared" si="3"/>
        <v>CORRECTO</v>
      </c>
    </row>
    <row r="38" spans="1:13" ht="12" customHeight="1">
      <c r="A38" s="202"/>
      <c r="B38" s="246"/>
      <c r="C38" s="111"/>
      <c r="D38" s="112"/>
      <c r="E38" s="112"/>
      <c r="F38" s="113"/>
      <c r="G38" s="114">
        <f t="shared" si="11"/>
        <v>0</v>
      </c>
      <c r="H38" s="115"/>
      <c r="I38" s="116"/>
      <c r="J38" s="117"/>
      <c r="K38" s="118">
        <f t="shared" si="12"/>
        <v>0</v>
      </c>
      <c r="L38" s="110">
        <f t="shared" si="2"/>
        <v>0</v>
      </c>
      <c r="M38" s="57" t="str">
        <f t="shared" si="3"/>
        <v>CORRECTO</v>
      </c>
    </row>
    <row r="39" spans="1:13" ht="12" customHeight="1">
      <c r="A39" s="202"/>
      <c r="B39" s="246"/>
      <c r="C39" s="120"/>
      <c r="D39" s="112"/>
      <c r="E39" s="112"/>
      <c r="F39" s="113"/>
      <c r="G39" s="114">
        <f t="shared" si="11"/>
        <v>0</v>
      </c>
      <c r="H39" s="115"/>
      <c r="I39" s="116"/>
      <c r="J39" s="117"/>
      <c r="K39" s="118">
        <f t="shared" si="12"/>
        <v>0</v>
      </c>
      <c r="L39" s="110">
        <f t="shared" si="2"/>
        <v>0</v>
      </c>
      <c r="M39" s="57" t="str">
        <f t="shared" si="3"/>
        <v>CORRECTO</v>
      </c>
    </row>
    <row r="40" spans="1:13" ht="12" customHeight="1">
      <c r="A40" s="202"/>
      <c r="B40" s="302"/>
      <c r="C40" s="140"/>
      <c r="D40" s="112"/>
      <c r="E40" s="112"/>
      <c r="F40" s="113"/>
      <c r="G40" s="114">
        <f t="shared" si="11"/>
        <v>0</v>
      </c>
      <c r="H40" s="115"/>
      <c r="I40" s="116"/>
      <c r="J40" s="117"/>
      <c r="K40" s="118">
        <f t="shared" si="12"/>
        <v>0</v>
      </c>
      <c r="L40" s="110">
        <f t="shared" si="2"/>
        <v>0</v>
      </c>
      <c r="M40" s="57" t="str">
        <f t="shared" si="3"/>
        <v>CORRECTO</v>
      </c>
    </row>
    <row r="41" spans="1:13" ht="12" customHeight="1">
      <c r="A41" s="232"/>
      <c r="B41" s="135" t="s">
        <v>137</v>
      </c>
      <c r="C41" s="136"/>
      <c r="D41" s="141"/>
      <c r="E41" s="137"/>
      <c r="F41" s="138">
        <f t="shared" ref="F41:H41" si="13">SUM(F33:F40)</f>
        <v>0</v>
      </c>
      <c r="G41" s="139">
        <f t="shared" si="13"/>
        <v>0</v>
      </c>
      <c r="H41" s="306">
        <f t="shared" si="13"/>
        <v>0</v>
      </c>
      <c r="I41" s="307"/>
      <c r="J41" s="308">
        <f>SUM(J33:J40)</f>
        <v>0</v>
      </c>
      <c r="K41" s="256"/>
      <c r="L41" s="110">
        <f t="shared" si="2"/>
        <v>0</v>
      </c>
      <c r="M41" s="57" t="str">
        <f t="shared" si="3"/>
        <v>CORRECTO</v>
      </c>
    </row>
    <row r="42" spans="1:13" ht="12.75" customHeight="1">
      <c r="A42" s="303">
        <v>5</v>
      </c>
      <c r="B42" s="304" t="str">
        <f>Resultados!B14</f>
        <v>A5</v>
      </c>
      <c r="C42" s="102"/>
      <c r="D42" s="103"/>
      <c r="E42" s="103">
        <v>1</v>
      </c>
      <c r="F42" s="104">
        <v>1</v>
      </c>
      <c r="G42" s="105">
        <f t="shared" ref="G42:G49" si="14">+F42*E42</f>
        <v>1</v>
      </c>
      <c r="H42" s="106">
        <v>1</v>
      </c>
      <c r="I42" s="107" t="s">
        <v>125</v>
      </c>
      <c r="J42" s="108"/>
      <c r="K42" s="109" t="str">
        <f t="shared" ref="K42:K49" si="15">+I42</f>
        <v>COED</v>
      </c>
      <c r="L42" s="110">
        <f t="shared" si="2"/>
        <v>1</v>
      </c>
      <c r="M42" s="57" t="str">
        <f t="shared" si="3"/>
        <v>CORRECTO</v>
      </c>
    </row>
    <row r="43" spans="1:13" ht="12" customHeight="1">
      <c r="A43" s="202"/>
      <c r="B43" s="246"/>
      <c r="C43" s="127"/>
      <c r="D43" s="128"/>
      <c r="E43" s="128">
        <v>1</v>
      </c>
      <c r="F43" s="129">
        <v>2</v>
      </c>
      <c r="G43" s="114">
        <f t="shared" si="14"/>
        <v>2</v>
      </c>
      <c r="H43" s="131"/>
      <c r="I43" s="132" t="s">
        <v>122</v>
      </c>
      <c r="J43" s="133">
        <v>2</v>
      </c>
      <c r="K43" s="134" t="str">
        <f t="shared" si="15"/>
        <v>HNED</v>
      </c>
      <c r="L43" s="110">
        <f t="shared" si="2"/>
        <v>2</v>
      </c>
      <c r="M43" s="57" t="str">
        <f t="shared" si="3"/>
        <v>CORRECTO</v>
      </c>
    </row>
    <row r="44" spans="1:13" ht="12" customHeight="1">
      <c r="A44" s="202"/>
      <c r="B44" s="246"/>
      <c r="C44" s="111"/>
      <c r="D44" s="112"/>
      <c r="E44" s="112">
        <v>1</v>
      </c>
      <c r="F44" s="113">
        <v>3</v>
      </c>
      <c r="G44" s="114">
        <f t="shared" si="14"/>
        <v>3</v>
      </c>
      <c r="H44" s="115">
        <v>3</v>
      </c>
      <c r="I44" s="116" t="s">
        <v>122</v>
      </c>
      <c r="J44" s="117"/>
      <c r="K44" s="118" t="str">
        <f t="shared" si="15"/>
        <v>HNED</v>
      </c>
      <c r="L44" s="110">
        <f t="shared" si="2"/>
        <v>3</v>
      </c>
      <c r="M44" s="57" t="str">
        <f t="shared" si="3"/>
        <v>CORRECTO</v>
      </c>
    </row>
    <row r="45" spans="1:13" ht="12" customHeight="1">
      <c r="A45" s="202"/>
      <c r="B45" s="246"/>
      <c r="C45" s="111"/>
      <c r="D45" s="112"/>
      <c r="E45" s="112">
        <v>1</v>
      </c>
      <c r="F45" s="113">
        <v>5</v>
      </c>
      <c r="G45" s="114">
        <f t="shared" si="14"/>
        <v>5</v>
      </c>
      <c r="H45" s="115"/>
      <c r="I45" s="116" t="s">
        <v>125</v>
      </c>
      <c r="J45" s="117">
        <v>5</v>
      </c>
      <c r="K45" s="118" t="str">
        <f t="shared" si="15"/>
        <v>COED</v>
      </c>
      <c r="L45" s="110">
        <f t="shared" si="2"/>
        <v>5</v>
      </c>
      <c r="M45" s="57" t="str">
        <f t="shared" si="3"/>
        <v>CORRECTO</v>
      </c>
    </row>
    <row r="46" spans="1:13" ht="12" customHeight="1">
      <c r="A46" s="202"/>
      <c r="B46" s="246"/>
      <c r="C46" s="111"/>
      <c r="D46" s="112"/>
      <c r="E46" s="112">
        <v>1</v>
      </c>
      <c r="F46" s="113">
        <v>6</v>
      </c>
      <c r="G46" s="114">
        <f t="shared" si="14"/>
        <v>6</v>
      </c>
      <c r="H46" s="115">
        <v>6</v>
      </c>
      <c r="I46" s="116" t="s">
        <v>125</v>
      </c>
      <c r="J46" s="117"/>
      <c r="K46" s="118" t="str">
        <f t="shared" si="15"/>
        <v>COED</v>
      </c>
      <c r="L46" s="110">
        <f t="shared" si="2"/>
        <v>6</v>
      </c>
      <c r="M46" s="57" t="str">
        <f t="shared" si="3"/>
        <v>CORRECTO</v>
      </c>
    </row>
    <row r="47" spans="1:13" ht="12" customHeight="1">
      <c r="A47" s="202"/>
      <c r="B47" s="246"/>
      <c r="C47" s="111"/>
      <c r="D47" s="112"/>
      <c r="E47" s="112">
        <v>1</v>
      </c>
      <c r="F47" s="113">
        <v>7</v>
      </c>
      <c r="G47" s="114">
        <f t="shared" si="14"/>
        <v>7</v>
      </c>
      <c r="H47" s="115"/>
      <c r="I47" s="116" t="s">
        <v>125</v>
      </c>
      <c r="J47" s="117">
        <v>7</v>
      </c>
      <c r="K47" s="118" t="str">
        <f t="shared" si="15"/>
        <v>COED</v>
      </c>
      <c r="L47" s="110">
        <f t="shared" si="2"/>
        <v>7</v>
      </c>
      <c r="M47" s="57" t="str">
        <f t="shared" si="3"/>
        <v>CORRECTO</v>
      </c>
    </row>
    <row r="48" spans="1:13" ht="12" customHeight="1">
      <c r="A48" s="202"/>
      <c r="B48" s="246"/>
      <c r="C48" s="120"/>
      <c r="D48" s="112"/>
      <c r="E48" s="112">
        <v>1</v>
      </c>
      <c r="F48" s="113">
        <v>8</v>
      </c>
      <c r="G48" s="114">
        <f t="shared" si="14"/>
        <v>8</v>
      </c>
      <c r="H48" s="115">
        <v>8</v>
      </c>
      <c r="I48" s="116" t="s">
        <v>125</v>
      </c>
      <c r="J48" s="117"/>
      <c r="K48" s="118" t="str">
        <f t="shared" si="15"/>
        <v>COED</v>
      </c>
      <c r="L48" s="110">
        <f t="shared" si="2"/>
        <v>8</v>
      </c>
      <c r="M48" s="57" t="str">
        <f t="shared" si="3"/>
        <v>CORRECTO</v>
      </c>
    </row>
    <row r="49" spans="1:13" ht="12" customHeight="1">
      <c r="A49" s="202"/>
      <c r="B49" s="302"/>
      <c r="C49" s="111"/>
      <c r="D49" s="112"/>
      <c r="E49" s="112">
        <v>1</v>
      </c>
      <c r="F49" s="113">
        <v>9</v>
      </c>
      <c r="G49" s="114">
        <f t="shared" si="14"/>
        <v>9</v>
      </c>
      <c r="H49" s="115"/>
      <c r="I49" s="116" t="s">
        <v>136</v>
      </c>
      <c r="J49" s="117">
        <v>9</v>
      </c>
      <c r="K49" s="118" t="str">
        <f t="shared" si="15"/>
        <v>ADM</v>
      </c>
      <c r="L49" s="110">
        <f t="shared" si="2"/>
        <v>9</v>
      </c>
      <c r="M49" s="57" t="str">
        <f t="shared" si="3"/>
        <v>CORRECTO</v>
      </c>
    </row>
    <row r="50" spans="1:13" ht="12" customHeight="1" thickBot="1">
      <c r="A50" s="203"/>
      <c r="B50" s="122" t="s">
        <v>137</v>
      </c>
      <c r="C50" s="123"/>
      <c r="D50" s="124"/>
      <c r="E50" s="124"/>
      <c r="F50" s="343"/>
      <c r="G50" s="344">
        <f t="shared" ref="G50:H50" si="16">SUM(G42:G49)</f>
        <v>41</v>
      </c>
      <c r="H50" s="310">
        <f t="shared" si="16"/>
        <v>18</v>
      </c>
      <c r="I50" s="243"/>
      <c r="J50" s="310">
        <f>SUM(J42:J49)</f>
        <v>23</v>
      </c>
      <c r="K50" s="259"/>
      <c r="L50" s="110">
        <f t="shared" si="2"/>
        <v>41</v>
      </c>
      <c r="M50" s="57" t="str">
        <f t="shared" si="3"/>
        <v>CORRECTO</v>
      </c>
    </row>
    <row r="51" spans="1:13" ht="42" customHeight="1" thickBot="1">
      <c r="A51" s="295" t="s">
        <v>138</v>
      </c>
      <c r="B51" s="296"/>
      <c r="C51" s="297" t="str">
        <f>'Causa-Objetivos'!B7</f>
        <v>RESULTADO 1 EDUCACIÓN AMBIENTAL</v>
      </c>
      <c r="D51" s="288"/>
      <c r="E51" s="296"/>
      <c r="F51" s="345">
        <f>SUM(G41,G32,G23,G14,G50)</f>
        <v>965041</v>
      </c>
      <c r="G51" s="335"/>
      <c r="H51" s="346">
        <f>SUM(H41,H32,H23,H14,H50)</f>
        <v>600018</v>
      </c>
      <c r="I51" s="289"/>
      <c r="J51" s="326">
        <f>SUM(J41,J32,J23,J14,J50)</f>
        <v>365023</v>
      </c>
      <c r="K51" s="189"/>
      <c r="L51" s="110">
        <f t="shared" si="2"/>
        <v>965041</v>
      </c>
      <c r="M51" s="57" t="str">
        <f>IF(F51=L51,"CORRECTO","ERROR")</f>
        <v>CORRECTO</v>
      </c>
    </row>
    <row r="52" spans="1:13" ht="12" customHeight="1">
      <c r="A52" s="300">
        <v>6</v>
      </c>
      <c r="B52" s="301" t="str">
        <f>Resultados!B19</f>
        <v>Aislamiento de 2 km de bosque</v>
      </c>
      <c r="C52" s="127" t="s">
        <v>139</v>
      </c>
      <c r="D52" s="128" t="s">
        <v>140</v>
      </c>
      <c r="E52" s="128">
        <v>2</v>
      </c>
      <c r="F52" s="129">
        <v>8469781</v>
      </c>
      <c r="G52" s="130">
        <f t="shared" ref="G52:G60" si="17">+F52*E52</f>
        <v>16939562</v>
      </c>
      <c r="H52" s="131">
        <v>15000000</v>
      </c>
      <c r="I52" s="132" t="s">
        <v>141</v>
      </c>
      <c r="J52" s="133">
        <f t="shared" ref="J52:J53" si="18">+G52-H52</f>
        <v>1939562</v>
      </c>
      <c r="K52" s="143" t="str">
        <f t="shared" ref="K52:K60" si="19">I52</f>
        <v>COIT</v>
      </c>
      <c r="L52" s="110">
        <f t="shared" si="2"/>
        <v>16939562</v>
      </c>
      <c r="M52" s="57" t="str">
        <f t="shared" ref="M52:M64" si="20">IF(G52=L52,"CORRECTO","ERROR")</f>
        <v>CORRECTO</v>
      </c>
    </row>
    <row r="53" spans="1:13" ht="12" customHeight="1">
      <c r="A53" s="202"/>
      <c r="B53" s="246"/>
      <c r="C53" s="111" t="s">
        <v>142</v>
      </c>
      <c r="D53" s="112" t="s">
        <v>124</v>
      </c>
      <c r="E53" s="112">
        <v>2</v>
      </c>
      <c r="F53" s="113">
        <v>11248208</v>
      </c>
      <c r="G53" s="114">
        <f t="shared" si="17"/>
        <v>22496416</v>
      </c>
      <c r="H53" s="115">
        <v>18000000</v>
      </c>
      <c r="I53" s="116" t="s">
        <v>141</v>
      </c>
      <c r="J53" s="117">
        <f t="shared" si="18"/>
        <v>4496416</v>
      </c>
      <c r="K53" s="144" t="str">
        <f t="shared" si="19"/>
        <v>COIT</v>
      </c>
      <c r="L53" s="110">
        <f t="shared" si="2"/>
        <v>22496416</v>
      </c>
      <c r="M53" s="57" t="str">
        <f t="shared" si="20"/>
        <v>CORRECTO</v>
      </c>
    </row>
    <row r="54" spans="1:13" ht="12" customHeight="1">
      <c r="A54" s="202"/>
      <c r="B54" s="246"/>
      <c r="C54" s="111" t="s">
        <v>143</v>
      </c>
      <c r="D54" s="112" t="s">
        <v>124</v>
      </c>
      <c r="E54" s="112">
        <v>2</v>
      </c>
      <c r="F54" s="113">
        <v>423489</v>
      </c>
      <c r="G54" s="114">
        <f t="shared" si="17"/>
        <v>846978</v>
      </c>
      <c r="H54" s="115">
        <f>+G54</f>
        <v>846978</v>
      </c>
      <c r="I54" s="116" t="s">
        <v>141</v>
      </c>
      <c r="J54" s="117">
        <v>0</v>
      </c>
      <c r="K54" s="144" t="str">
        <f t="shared" si="19"/>
        <v>COIT</v>
      </c>
      <c r="L54" s="110">
        <f t="shared" si="2"/>
        <v>846978</v>
      </c>
      <c r="M54" s="57" t="str">
        <f t="shared" si="20"/>
        <v>CORRECTO</v>
      </c>
    </row>
    <row r="55" spans="1:13" ht="12" customHeight="1">
      <c r="A55" s="202"/>
      <c r="B55" s="246"/>
      <c r="C55" s="111" t="s">
        <v>144</v>
      </c>
      <c r="D55" s="112" t="s">
        <v>132</v>
      </c>
      <c r="E55" s="112">
        <v>2</v>
      </c>
      <c r="F55" s="113">
        <v>2249642</v>
      </c>
      <c r="G55" s="114">
        <f t="shared" si="17"/>
        <v>4499284</v>
      </c>
      <c r="H55" s="115">
        <v>4153000</v>
      </c>
      <c r="I55" s="116" t="s">
        <v>141</v>
      </c>
      <c r="J55" s="117">
        <f>+G55-H55</f>
        <v>346284</v>
      </c>
      <c r="K55" s="144" t="str">
        <f t="shared" si="19"/>
        <v>COIT</v>
      </c>
      <c r="L55" s="110">
        <f t="shared" si="2"/>
        <v>4499284</v>
      </c>
      <c r="M55" s="57" t="str">
        <f t="shared" si="20"/>
        <v>CORRECTO</v>
      </c>
    </row>
    <row r="56" spans="1:13" ht="12" customHeight="1">
      <c r="A56" s="202"/>
      <c r="B56" s="246"/>
      <c r="C56" s="111" t="s">
        <v>145</v>
      </c>
      <c r="D56" s="112"/>
      <c r="E56" s="112">
        <v>2</v>
      </c>
      <c r="F56" s="113">
        <v>3358668</v>
      </c>
      <c r="G56" s="114">
        <f t="shared" si="17"/>
        <v>6717336</v>
      </c>
      <c r="H56" s="115"/>
      <c r="I56" s="116" t="s">
        <v>141</v>
      </c>
      <c r="J56" s="117">
        <f>+G56</f>
        <v>6717336</v>
      </c>
      <c r="K56" s="144" t="str">
        <f t="shared" si="19"/>
        <v>COIT</v>
      </c>
      <c r="L56" s="110">
        <f t="shared" si="2"/>
        <v>6717336</v>
      </c>
      <c r="M56" s="57" t="str">
        <f t="shared" si="20"/>
        <v>CORRECTO</v>
      </c>
    </row>
    <row r="57" spans="1:13" ht="12" customHeight="1">
      <c r="A57" s="202"/>
      <c r="B57" s="246"/>
      <c r="C57" s="111"/>
      <c r="D57" s="112"/>
      <c r="E57" s="112"/>
      <c r="F57" s="113"/>
      <c r="G57" s="114">
        <f t="shared" si="17"/>
        <v>0</v>
      </c>
      <c r="H57" s="115"/>
      <c r="I57" s="116" t="s">
        <v>141</v>
      </c>
      <c r="J57" s="117"/>
      <c r="K57" s="144" t="str">
        <f t="shared" si="19"/>
        <v>COIT</v>
      </c>
      <c r="L57" s="110">
        <f t="shared" si="2"/>
        <v>0</v>
      </c>
      <c r="M57" s="57" t="str">
        <f t="shared" si="20"/>
        <v>CORRECTO</v>
      </c>
    </row>
    <row r="58" spans="1:13" ht="12" customHeight="1">
      <c r="A58" s="202"/>
      <c r="B58" s="246"/>
      <c r="C58" s="111"/>
      <c r="D58" s="112"/>
      <c r="E58" s="112"/>
      <c r="F58" s="113"/>
      <c r="G58" s="114">
        <f t="shared" si="17"/>
        <v>0</v>
      </c>
      <c r="H58" s="115"/>
      <c r="I58" s="116" t="s">
        <v>141</v>
      </c>
      <c r="J58" s="117"/>
      <c r="K58" s="144" t="str">
        <f t="shared" si="19"/>
        <v>COIT</v>
      </c>
      <c r="L58" s="110">
        <f t="shared" si="2"/>
        <v>0</v>
      </c>
      <c r="M58" s="57" t="str">
        <f t="shared" si="20"/>
        <v>CORRECTO</v>
      </c>
    </row>
    <row r="59" spans="1:13" ht="12" customHeight="1">
      <c r="A59" s="202"/>
      <c r="B59" s="246"/>
      <c r="C59" s="111" t="s">
        <v>146</v>
      </c>
      <c r="D59" s="112" t="s">
        <v>147</v>
      </c>
      <c r="E59" s="112">
        <v>2</v>
      </c>
      <c r="F59" s="113">
        <v>1500000</v>
      </c>
      <c r="G59" s="114">
        <f t="shared" si="17"/>
        <v>3000000</v>
      </c>
      <c r="H59" s="115"/>
      <c r="I59" s="116" t="s">
        <v>148</v>
      </c>
      <c r="J59" s="117">
        <v>3000000</v>
      </c>
      <c r="K59" s="144" t="str">
        <f t="shared" si="19"/>
        <v>HNIT</v>
      </c>
      <c r="L59" s="110">
        <f t="shared" si="2"/>
        <v>3000000</v>
      </c>
      <c r="M59" s="57" t="str">
        <f t="shared" si="20"/>
        <v>CORRECTO</v>
      </c>
    </row>
    <row r="60" spans="1:13" ht="12" customHeight="1">
      <c r="A60" s="202"/>
      <c r="B60" s="302"/>
      <c r="C60" s="111" t="s">
        <v>135</v>
      </c>
      <c r="D60" s="112" t="s">
        <v>124</v>
      </c>
      <c r="E60" s="112">
        <v>1</v>
      </c>
      <c r="F60" s="113">
        <v>1500000</v>
      </c>
      <c r="G60" s="121">
        <f t="shared" si="17"/>
        <v>1500000</v>
      </c>
      <c r="H60" s="115"/>
      <c r="I60" s="116" t="s">
        <v>136</v>
      </c>
      <c r="J60" s="115">
        <v>1500000</v>
      </c>
      <c r="K60" s="144" t="str">
        <f t="shared" si="19"/>
        <v>ADM</v>
      </c>
      <c r="L60" s="110">
        <f t="shared" si="2"/>
        <v>1500000</v>
      </c>
      <c r="M60" s="57" t="str">
        <f t="shared" si="20"/>
        <v>CORRECTO</v>
      </c>
    </row>
    <row r="61" spans="1:13" ht="12" customHeight="1">
      <c r="A61" s="232"/>
      <c r="B61" s="135" t="s">
        <v>137</v>
      </c>
      <c r="C61" s="136"/>
      <c r="D61" s="137"/>
      <c r="E61" s="137"/>
      <c r="F61" s="138">
        <f t="shared" ref="F61:H61" si="21">SUM(F52:F60)</f>
        <v>28749788</v>
      </c>
      <c r="G61" s="139">
        <f t="shared" si="21"/>
        <v>55999576</v>
      </c>
      <c r="H61" s="306">
        <f t="shared" si="21"/>
        <v>37999978</v>
      </c>
      <c r="I61" s="307"/>
      <c r="J61" s="308">
        <f>SUM(J52:J60)</f>
        <v>17999598</v>
      </c>
      <c r="K61" s="256"/>
      <c r="L61" s="110">
        <f t="shared" si="2"/>
        <v>55999576</v>
      </c>
      <c r="M61" s="57" t="str">
        <f t="shared" si="20"/>
        <v>CORRECTO</v>
      </c>
    </row>
    <row r="62" spans="1:13" ht="12" customHeight="1">
      <c r="A62" s="303">
        <v>7</v>
      </c>
      <c r="B62" s="304" t="str">
        <f>Resultados!B21</f>
        <v>A7</v>
      </c>
      <c r="C62" s="102"/>
      <c r="D62" s="103"/>
      <c r="E62" s="103"/>
      <c r="F62" s="104"/>
      <c r="G62" s="105">
        <f t="shared" ref="G62:G71" si="22">+F62*E62</f>
        <v>0</v>
      </c>
      <c r="H62" s="106"/>
      <c r="I62" s="107"/>
      <c r="J62" s="108"/>
      <c r="K62" s="109">
        <f t="shared" ref="K62:K71" si="23">I62</f>
        <v>0</v>
      </c>
      <c r="L62" s="110">
        <f t="shared" si="2"/>
        <v>0</v>
      </c>
      <c r="M62" s="57" t="str">
        <f t="shared" si="20"/>
        <v>CORRECTO</v>
      </c>
    </row>
    <row r="63" spans="1:13" ht="12" customHeight="1">
      <c r="A63" s="202"/>
      <c r="B63" s="246"/>
      <c r="C63" s="111"/>
      <c r="D63" s="112"/>
      <c r="E63" s="112">
        <v>3</v>
      </c>
      <c r="F63" s="113">
        <v>3</v>
      </c>
      <c r="G63" s="114">
        <f t="shared" si="22"/>
        <v>9</v>
      </c>
      <c r="H63" s="115"/>
      <c r="I63" s="116"/>
      <c r="J63" s="117"/>
      <c r="K63" s="118">
        <f t="shared" si="23"/>
        <v>0</v>
      </c>
      <c r="L63" s="110">
        <f t="shared" si="2"/>
        <v>0</v>
      </c>
      <c r="M63" s="57" t="str">
        <f t="shared" si="20"/>
        <v>ERROR</v>
      </c>
    </row>
    <row r="64" spans="1:13" ht="12" customHeight="1">
      <c r="A64" s="202"/>
      <c r="B64" s="246"/>
      <c r="C64" s="111"/>
      <c r="D64" s="112"/>
      <c r="E64" s="112"/>
      <c r="F64" s="113"/>
      <c r="G64" s="114">
        <f t="shared" si="22"/>
        <v>0</v>
      </c>
      <c r="H64" s="115"/>
      <c r="I64" s="116"/>
      <c r="J64" s="117"/>
      <c r="K64" s="118">
        <f t="shared" si="23"/>
        <v>0</v>
      </c>
      <c r="L64" s="110">
        <f t="shared" si="2"/>
        <v>0</v>
      </c>
      <c r="M64" s="57" t="str">
        <f t="shared" si="20"/>
        <v>CORRECTO</v>
      </c>
    </row>
    <row r="65" spans="1:13" ht="12" customHeight="1">
      <c r="A65" s="202"/>
      <c r="B65" s="246"/>
      <c r="C65" s="111"/>
      <c r="D65" s="112"/>
      <c r="E65" s="112"/>
      <c r="F65" s="113"/>
      <c r="G65" s="114">
        <f t="shared" si="22"/>
        <v>0</v>
      </c>
      <c r="H65" s="115"/>
      <c r="I65" s="116"/>
      <c r="J65" s="117"/>
      <c r="K65" s="118">
        <f t="shared" si="23"/>
        <v>0</v>
      </c>
      <c r="L65" s="110"/>
      <c r="M65" s="57"/>
    </row>
    <row r="66" spans="1:13" ht="12" customHeight="1">
      <c r="A66" s="202"/>
      <c r="B66" s="246"/>
      <c r="C66" s="111"/>
      <c r="D66" s="112"/>
      <c r="E66" s="112"/>
      <c r="F66" s="113"/>
      <c r="G66" s="114">
        <f t="shared" si="22"/>
        <v>0</v>
      </c>
      <c r="H66" s="115"/>
      <c r="I66" s="116"/>
      <c r="J66" s="117"/>
      <c r="K66" s="118">
        <f t="shared" si="23"/>
        <v>0</v>
      </c>
      <c r="L66" s="110">
        <f t="shared" ref="L66:L113" si="24">+J66+H66</f>
        <v>0</v>
      </c>
      <c r="M66" s="57" t="str">
        <f t="shared" ref="M66:M112" si="25">IF(G66=L66,"CORRECTO","ERROR")</f>
        <v>CORRECTO</v>
      </c>
    </row>
    <row r="67" spans="1:13" ht="12" customHeight="1">
      <c r="A67" s="202"/>
      <c r="B67" s="246"/>
      <c r="C67" s="111"/>
      <c r="D67" s="112"/>
      <c r="E67" s="112"/>
      <c r="F67" s="113"/>
      <c r="G67" s="114">
        <f t="shared" si="22"/>
        <v>0</v>
      </c>
      <c r="H67" s="115"/>
      <c r="I67" s="116"/>
      <c r="J67" s="117"/>
      <c r="K67" s="118">
        <f t="shared" si="23"/>
        <v>0</v>
      </c>
      <c r="L67" s="110">
        <f t="shared" si="24"/>
        <v>0</v>
      </c>
      <c r="M67" s="57" t="str">
        <f t="shared" si="25"/>
        <v>CORRECTO</v>
      </c>
    </row>
    <row r="68" spans="1:13" ht="12" customHeight="1">
      <c r="A68" s="202"/>
      <c r="B68" s="246"/>
      <c r="C68" s="111"/>
      <c r="D68" s="112"/>
      <c r="E68" s="112"/>
      <c r="F68" s="113"/>
      <c r="G68" s="114">
        <f t="shared" si="22"/>
        <v>0</v>
      </c>
      <c r="H68" s="115"/>
      <c r="I68" s="116"/>
      <c r="J68" s="117"/>
      <c r="K68" s="118">
        <f t="shared" si="23"/>
        <v>0</v>
      </c>
      <c r="L68" s="110">
        <f t="shared" si="24"/>
        <v>0</v>
      </c>
      <c r="M68" s="57" t="str">
        <f t="shared" si="25"/>
        <v>CORRECTO</v>
      </c>
    </row>
    <row r="69" spans="1:13" ht="12" customHeight="1">
      <c r="A69" s="202"/>
      <c r="B69" s="246"/>
      <c r="C69" s="111"/>
      <c r="D69" s="112"/>
      <c r="E69" s="112"/>
      <c r="F69" s="113"/>
      <c r="G69" s="114">
        <f t="shared" si="22"/>
        <v>0</v>
      </c>
      <c r="H69" s="115"/>
      <c r="I69" s="116"/>
      <c r="J69" s="117"/>
      <c r="K69" s="118">
        <f t="shared" si="23"/>
        <v>0</v>
      </c>
      <c r="L69" s="110">
        <f t="shared" si="24"/>
        <v>0</v>
      </c>
      <c r="M69" s="57" t="str">
        <f t="shared" si="25"/>
        <v>CORRECTO</v>
      </c>
    </row>
    <row r="70" spans="1:13" ht="12" customHeight="1">
      <c r="A70" s="202"/>
      <c r="B70" s="246"/>
      <c r="C70" s="111"/>
      <c r="D70" s="112"/>
      <c r="E70" s="112"/>
      <c r="F70" s="113"/>
      <c r="G70" s="114">
        <f t="shared" si="22"/>
        <v>0</v>
      </c>
      <c r="H70" s="115"/>
      <c r="I70" s="116"/>
      <c r="J70" s="115"/>
      <c r="K70" s="118">
        <f t="shared" si="23"/>
        <v>0</v>
      </c>
      <c r="L70" s="110">
        <f t="shared" si="24"/>
        <v>0</v>
      </c>
      <c r="M70" s="57" t="str">
        <f t="shared" si="25"/>
        <v>CORRECTO</v>
      </c>
    </row>
    <row r="71" spans="1:13" ht="12" customHeight="1">
      <c r="A71" s="202"/>
      <c r="B71" s="302"/>
      <c r="C71" s="145"/>
      <c r="D71" s="146"/>
      <c r="E71" s="146"/>
      <c r="F71" s="113"/>
      <c r="G71" s="121">
        <f t="shared" si="22"/>
        <v>0</v>
      </c>
      <c r="H71" s="115"/>
      <c r="I71" s="116"/>
      <c r="J71" s="115"/>
      <c r="K71" s="118">
        <f t="shared" si="23"/>
        <v>0</v>
      </c>
      <c r="L71" s="110">
        <f t="shared" si="24"/>
        <v>0</v>
      </c>
      <c r="M71" s="57" t="str">
        <f t="shared" si="25"/>
        <v>CORRECTO</v>
      </c>
    </row>
    <row r="72" spans="1:13" ht="12" customHeight="1">
      <c r="A72" s="203"/>
      <c r="B72" s="122" t="s">
        <v>137</v>
      </c>
      <c r="C72" s="123"/>
      <c r="D72" s="124"/>
      <c r="E72" s="124"/>
      <c r="F72" s="125"/>
      <c r="G72" s="126">
        <f t="shared" ref="G72:H72" si="26">SUM(G62:G71)</f>
        <v>9</v>
      </c>
      <c r="H72" s="309">
        <f t="shared" si="26"/>
        <v>0</v>
      </c>
      <c r="I72" s="243"/>
      <c r="J72" s="310">
        <f>SUM(J62:J71)</f>
        <v>0</v>
      </c>
      <c r="K72" s="259"/>
      <c r="L72" s="110">
        <f t="shared" si="24"/>
        <v>0</v>
      </c>
      <c r="M72" s="57" t="str">
        <f t="shared" si="25"/>
        <v>ERROR</v>
      </c>
    </row>
    <row r="73" spans="1:13" ht="12" customHeight="1">
      <c r="A73" s="300">
        <v>8</v>
      </c>
      <c r="B73" s="301" t="str">
        <f>Resultados!B23</f>
        <v>A8</v>
      </c>
      <c r="C73" s="127"/>
      <c r="D73" s="128"/>
      <c r="E73" s="128"/>
      <c r="F73" s="129"/>
      <c r="G73" s="130">
        <f t="shared" ref="G73:G81" si="27">+F73*E73</f>
        <v>0</v>
      </c>
      <c r="H73" s="131"/>
      <c r="I73" s="132"/>
      <c r="J73" s="133"/>
      <c r="K73" s="134">
        <f t="shared" ref="K73:K81" si="28">I73</f>
        <v>0</v>
      </c>
      <c r="L73" s="110">
        <f t="shared" si="24"/>
        <v>0</v>
      </c>
      <c r="M73" s="57" t="str">
        <f t="shared" si="25"/>
        <v>CORRECTO</v>
      </c>
    </row>
    <row r="74" spans="1:13" ht="12" customHeight="1">
      <c r="A74" s="202"/>
      <c r="B74" s="246"/>
      <c r="C74" s="111"/>
      <c r="D74" s="112"/>
      <c r="E74" s="112">
        <v>3</v>
      </c>
      <c r="F74" s="113">
        <v>3</v>
      </c>
      <c r="G74" s="114">
        <f t="shared" si="27"/>
        <v>9</v>
      </c>
      <c r="H74" s="115"/>
      <c r="I74" s="116"/>
      <c r="J74" s="117"/>
      <c r="K74" s="118">
        <f t="shared" si="28"/>
        <v>0</v>
      </c>
      <c r="L74" s="110">
        <f t="shared" si="24"/>
        <v>0</v>
      </c>
      <c r="M74" s="57" t="str">
        <f t="shared" si="25"/>
        <v>ERROR</v>
      </c>
    </row>
    <row r="75" spans="1:13" ht="12" customHeight="1">
      <c r="A75" s="202"/>
      <c r="B75" s="246"/>
      <c r="C75" s="111"/>
      <c r="D75" s="112"/>
      <c r="E75" s="112"/>
      <c r="F75" s="113"/>
      <c r="G75" s="114">
        <f t="shared" si="27"/>
        <v>0</v>
      </c>
      <c r="H75" s="115"/>
      <c r="I75" s="116"/>
      <c r="J75" s="117"/>
      <c r="K75" s="118">
        <f t="shared" si="28"/>
        <v>0</v>
      </c>
      <c r="L75" s="110">
        <f t="shared" si="24"/>
        <v>0</v>
      </c>
      <c r="M75" s="57" t="str">
        <f t="shared" si="25"/>
        <v>CORRECTO</v>
      </c>
    </row>
    <row r="76" spans="1:13" ht="12" customHeight="1">
      <c r="A76" s="202"/>
      <c r="B76" s="246"/>
      <c r="C76" s="111"/>
      <c r="D76" s="112"/>
      <c r="E76" s="112"/>
      <c r="F76" s="113"/>
      <c r="G76" s="114">
        <f t="shared" si="27"/>
        <v>0</v>
      </c>
      <c r="H76" s="115"/>
      <c r="I76" s="116"/>
      <c r="J76" s="117"/>
      <c r="K76" s="118">
        <f t="shared" si="28"/>
        <v>0</v>
      </c>
      <c r="L76" s="110">
        <f t="shared" si="24"/>
        <v>0</v>
      </c>
      <c r="M76" s="57" t="str">
        <f t="shared" si="25"/>
        <v>CORRECTO</v>
      </c>
    </row>
    <row r="77" spans="1:13" ht="12" customHeight="1">
      <c r="A77" s="202"/>
      <c r="B77" s="246"/>
      <c r="C77" s="111"/>
      <c r="D77" s="112"/>
      <c r="E77" s="112"/>
      <c r="F77" s="113"/>
      <c r="G77" s="114">
        <f t="shared" si="27"/>
        <v>0</v>
      </c>
      <c r="H77" s="115"/>
      <c r="I77" s="116"/>
      <c r="J77" s="117"/>
      <c r="K77" s="118">
        <f t="shared" si="28"/>
        <v>0</v>
      </c>
      <c r="L77" s="110">
        <f t="shared" si="24"/>
        <v>0</v>
      </c>
      <c r="M77" s="57" t="str">
        <f t="shared" si="25"/>
        <v>CORRECTO</v>
      </c>
    </row>
    <row r="78" spans="1:13" ht="12" customHeight="1">
      <c r="A78" s="202"/>
      <c r="B78" s="246"/>
      <c r="C78" s="111"/>
      <c r="D78" s="112"/>
      <c r="E78" s="112"/>
      <c r="F78" s="113"/>
      <c r="G78" s="114">
        <f t="shared" si="27"/>
        <v>0</v>
      </c>
      <c r="H78" s="115"/>
      <c r="I78" s="116"/>
      <c r="J78" s="117"/>
      <c r="K78" s="118">
        <f t="shared" si="28"/>
        <v>0</v>
      </c>
      <c r="L78" s="110">
        <f t="shared" si="24"/>
        <v>0</v>
      </c>
      <c r="M78" s="57" t="str">
        <f t="shared" si="25"/>
        <v>CORRECTO</v>
      </c>
    </row>
    <row r="79" spans="1:13" ht="12" customHeight="1">
      <c r="A79" s="202"/>
      <c r="B79" s="246"/>
      <c r="C79" s="111"/>
      <c r="D79" s="112"/>
      <c r="E79" s="112"/>
      <c r="F79" s="113"/>
      <c r="G79" s="114">
        <f t="shared" si="27"/>
        <v>0</v>
      </c>
      <c r="H79" s="115"/>
      <c r="I79" s="116"/>
      <c r="J79" s="117"/>
      <c r="K79" s="118">
        <f t="shared" si="28"/>
        <v>0</v>
      </c>
      <c r="L79" s="110">
        <f t="shared" si="24"/>
        <v>0</v>
      </c>
      <c r="M79" s="57" t="str">
        <f t="shared" si="25"/>
        <v>CORRECTO</v>
      </c>
    </row>
    <row r="80" spans="1:13" ht="12" customHeight="1">
      <c r="A80" s="202"/>
      <c r="B80" s="246"/>
      <c r="C80" s="111"/>
      <c r="D80" s="112"/>
      <c r="E80" s="112"/>
      <c r="F80" s="113"/>
      <c r="G80" s="114">
        <f t="shared" si="27"/>
        <v>0</v>
      </c>
      <c r="H80" s="115"/>
      <c r="I80" s="116"/>
      <c r="J80" s="117"/>
      <c r="K80" s="118">
        <f t="shared" si="28"/>
        <v>0</v>
      </c>
      <c r="L80" s="110">
        <f t="shared" si="24"/>
        <v>0</v>
      </c>
      <c r="M80" s="57" t="str">
        <f t="shared" si="25"/>
        <v>CORRECTO</v>
      </c>
    </row>
    <row r="81" spans="1:13" ht="12" customHeight="1">
      <c r="A81" s="202"/>
      <c r="B81" s="302"/>
      <c r="C81" s="111"/>
      <c r="D81" s="112"/>
      <c r="E81" s="112"/>
      <c r="F81" s="113"/>
      <c r="G81" s="121">
        <f t="shared" si="27"/>
        <v>0</v>
      </c>
      <c r="H81" s="115"/>
      <c r="I81" s="116"/>
      <c r="J81" s="115"/>
      <c r="K81" s="118">
        <f t="shared" si="28"/>
        <v>0</v>
      </c>
      <c r="L81" s="110">
        <f t="shared" si="24"/>
        <v>0</v>
      </c>
      <c r="M81" s="57" t="str">
        <f t="shared" si="25"/>
        <v>CORRECTO</v>
      </c>
    </row>
    <row r="82" spans="1:13" ht="12" customHeight="1">
      <c r="A82" s="232"/>
      <c r="B82" s="135" t="s">
        <v>137</v>
      </c>
      <c r="C82" s="147"/>
      <c r="D82" s="148"/>
      <c r="E82" s="148"/>
      <c r="F82" s="149"/>
      <c r="G82" s="150">
        <f t="shared" ref="G82:H82" si="29">SUM(G73:G81)</f>
        <v>9</v>
      </c>
      <c r="H82" s="324">
        <f t="shared" si="29"/>
        <v>0</v>
      </c>
      <c r="I82" s="307"/>
      <c r="J82" s="325">
        <f>SUM(J73:J81)</f>
        <v>0</v>
      </c>
      <c r="K82" s="256"/>
      <c r="L82" s="110">
        <f t="shared" si="24"/>
        <v>0</v>
      </c>
      <c r="M82" s="57" t="str">
        <f t="shared" si="25"/>
        <v>ERROR</v>
      </c>
    </row>
    <row r="83" spans="1:13" ht="12.75" customHeight="1">
      <c r="A83" s="303">
        <v>9</v>
      </c>
      <c r="B83" s="304" t="str">
        <f>Resultados!B25</f>
        <v>A9</v>
      </c>
      <c r="C83" s="102"/>
      <c r="D83" s="103"/>
      <c r="E83" s="103"/>
      <c r="F83" s="104"/>
      <c r="G83" s="105">
        <f t="shared" ref="G83:G91" si="30">+F83*E83</f>
        <v>0</v>
      </c>
      <c r="H83" s="106"/>
      <c r="I83" s="107"/>
      <c r="J83" s="108"/>
      <c r="K83" s="109">
        <f t="shared" ref="K83:K91" si="31">I83</f>
        <v>0</v>
      </c>
      <c r="L83" s="110">
        <f t="shared" si="24"/>
        <v>0</v>
      </c>
      <c r="M83" s="57" t="str">
        <f t="shared" si="25"/>
        <v>CORRECTO</v>
      </c>
    </row>
    <row r="84" spans="1:13" ht="12.75" customHeight="1">
      <c r="A84" s="202"/>
      <c r="B84" s="246"/>
      <c r="C84" s="111"/>
      <c r="D84" s="112"/>
      <c r="E84" s="112"/>
      <c r="F84" s="113"/>
      <c r="G84" s="114">
        <f t="shared" si="30"/>
        <v>0</v>
      </c>
      <c r="H84" s="115"/>
      <c r="I84" s="116"/>
      <c r="J84" s="117"/>
      <c r="K84" s="118">
        <f t="shared" si="31"/>
        <v>0</v>
      </c>
      <c r="L84" s="110">
        <f t="shared" si="24"/>
        <v>0</v>
      </c>
      <c r="M84" s="57" t="str">
        <f t="shared" si="25"/>
        <v>CORRECTO</v>
      </c>
    </row>
    <row r="85" spans="1:13" ht="12.75" customHeight="1">
      <c r="A85" s="202"/>
      <c r="B85" s="246"/>
      <c r="C85" s="111"/>
      <c r="D85" s="112"/>
      <c r="E85" s="112">
        <v>3</v>
      </c>
      <c r="F85" s="113">
        <v>3</v>
      </c>
      <c r="G85" s="114">
        <f t="shared" si="30"/>
        <v>9</v>
      </c>
      <c r="H85" s="115"/>
      <c r="I85" s="116"/>
      <c r="J85" s="117"/>
      <c r="K85" s="118">
        <f t="shared" si="31"/>
        <v>0</v>
      </c>
      <c r="L85" s="110">
        <f t="shared" si="24"/>
        <v>0</v>
      </c>
      <c r="M85" s="57" t="str">
        <f t="shared" si="25"/>
        <v>ERROR</v>
      </c>
    </row>
    <row r="86" spans="1:13" ht="12.75" customHeight="1">
      <c r="A86" s="202"/>
      <c r="B86" s="246"/>
      <c r="C86" s="111"/>
      <c r="D86" s="112"/>
      <c r="E86" s="112"/>
      <c r="F86" s="113"/>
      <c r="G86" s="114">
        <f t="shared" si="30"/>
        <v>0</v>
      </c>
      <c r="H86" s="115"/>
      <c r="I86" s="116"/>
      <c r="J86" s="117"/>
      <c r="K86" s="118">
        <f t="shared" si="31"/>
        <v>0</v>
      </c>
      <c r="L86" s="110">
        <f t="shared" si="24"/>
        <v>0</v>
      </c>
      <c r="M86" s="57" t="str">
        <f t="shared" si="25"/>
        <v>CORRECTO</v>
      </c>
    </row>
    <row r="87" spans="1:13" ht="12" customHeight="1">
      <c r="A87" s="202"/>
      <c r="B87" s="246"/>
      <c r="C87" s="111"/>
      <c r="D87" s="112"/>
      <c r="E87" s="112"/>
      <c r="F87" s="113"/>
      <c r="G87" s="114">
        <f t="shared" si="30"/>
        <v>0</v>
      </c>
      <c r="H87" s="115"/>
      <c r="I87" s="116"/>
      <c r="J87" s="117"/>
      <c r="K87" s="118">
        <f t="shared" si="31"/>
        <v>0</v>
      </c>
      <c r="L87" s="110">
        <f t="shared" si="24"/>
        <v>0</v>
      </c>
      <c r="M87" s="57" t="str">
        <f t="shared" si="25"/>
        <v>CORRECTO</v>
      </c>
    </row>
    <row r="88" spans="1:13" ht="12" customHeight="1">
      <c r="A88" s="202"/>
      <c r="B88" s="246"/>
      <c r="C88" s="111"/>
      <c r="D88" s="112"/>
      <c r="E88" s="112"/>
      <c r="F88" s="113"/>
      <c r="G88" s="114">
        <f t="shared" si="30"/>
        <v>0</v>
      </c>
      <c r="H88" s="115"/>
      <c r="I88" s="116"/>
      <c r="J88" s="117"/>
      <c r="K88" s="118">
        <f t="shared" si="31"/>
        <v>0</v>
      </c>
      <c r="L88" s="110">
        <f t="shared" si="24"/>
        <v>0</v>
      </c>
      <c r="M88" s="57" t="str">
        <f t="shared" si="25"/>
        <v>CORRECTO</v>
      </c>
    </row>
    <row r="89" spans="1:13" ht="11.25" customHeight="1">
      <c r="A89" s="202"/>
      <c r="B89" s="246"/>
      <c r="C89" s="111"/>
      <c r="D89" s="112"/>
      <c r="E89" s="112"/>
      <c r="F89" s="113"/>
      <c r="G89" s="114">
        <f t="shared" si="30"/>
        <v>0</v>
      </c>
      <c r="H89" s="115"/>
      <c r="I89" s="116"/>
      <c r="J89" s="117"/>
      <c r="K89" s="118">
        <f t="shared" si="31"/>
        <v>0</v>
      </c>
      <c r="L89" s="110">
        <f t="shared" si="24"/>
        <v>0</v>
      </c>
      <c r="M89" s="57" t="str">
        <f t="shared" si="25"/>
        <v>CORRECTO</v>
      </c>
    </row>
    <row r="90" spans="1:13" ht="12" customHeight="1">
      <c r="A90" s="202"/>
      <c r="B90" s="246"/>
      <c r="C90" s="140"/>
      <c r="D90" s="151"/>
      <c r="E90" s="151"/>
      <c r="F90" s="113"/>
      <c r="G90" s="114">
        <f t="shared" si="30"/>
        <v>0</v>
      </c>
      <c r="H90" s="152"/>
      <c r="I90" s="153"/>
      <c r="J90" s="154"/>
      <c r="K90" s="155">
        <f t="shared" si="31"/>
        <v>0</v>
      </c>
      <c r="L90" s="110">
        <f t="shared" si="24"/>
        <v>0</v>
      </c>
      <c r="M90" s="57" t="str">
        <f t="shared" si="25"/>
        <v>CORRECTO</v>
      </c>
    </row>
    <row r="91" spans="1:13" ht="12" customHeight="1">
      <c r="A91" s="202"/>
      <c r="B91" s="302"/>
      <c r="C91" s="111"/>
      <c r="D91" s="112"/>
      <c r="E91" s="112"/>
      <c r="F91" s="156"/>
      <c r="G91" s="121">
        <f t="shared" si="30"/>
        <v>0</v>
      </c>
      <c r="H91" s="115"/>
      <c r="I91" s="116"/>
      <c r="J91" s="115"/>
      <c r="K91" s="118">
        <f t="shared" si="31"/>
        <v>0</v>
      </c>
      <c r="L91" s="110">
        <f t="shared" si="24"/>
        <v>0</v>
      </c>
      <c r="M91" s="57" t="str">
        <f t="shared" si="25"/>
        <v>CORRECTO</v>
      </c>
    </row>
    <row r="92" spans="1:13" ht="12" customHeight="1">
      <c r="A92" s="203"/>
      <c r="B92" s="122" t="s">
        <v>137</v>
      </c>
      <c r="C92" s="123"/>
      <c r="D92" s="124"/>
      <c r="E92" s="124"/>
      <c r="F92" s="157"/>
      <c r="G92" s="142">
        <f t="shared" ref="G92:H92" si="32">SUM(G83:G91)</f>
        <v>9</v>
      </c>
      <c r="H92" s="310">
        <f t="shared" si="32"/>
        <v>0</v>
      </c>
      <c r="I92" s="243"/>
      <c r="J92" s="310">
        <f>SUM(J83:J91)</f>
        <v>0</v>
      </c>
      <c r="K92" s="259"/>
      <c r="L92" s="110">
        <f t="shared" si="24"/>
        <v>0</v>
      </c>
      <c r="M92" s="57" t="str">
        <f t="shared" si="25"/>
        <v>ERROR</v>
      </c>
    </row>
    <row r="93" spans="1:13" ht="12.75" customHeight="1">
      <c r="A93" s="300">
        <v>10</v>
      </c>
      <c r="B93" s="301" t="str">
        <f>Resultados!B27</f>
        <v>A10</v>
      </c>
      <c r="C93" s="127"/>
      <c r="D93" s="128"/>
      <c r="E93" s="128"/>
      <c r="F93" s="129"/>
      <c r="G93" s="130">
        <f t="shared" ref="G93:G101" si="33">+F93*E93</f>
        <v>0</v>
      </c>
      <c r="H93" s="131"/>
      <c r="I93" s="132"/>
      <c r="J93" s="133"/>
      <c r="K93" s="134">
        <f t="shared" ref="K93:K101" si="34">I93</f>
        <v>0</v>
      </c>
      <c r="L93" s="110">
        <f t="shared" si="24"/>
        <v>0</v>
      </c>
      <c r="M93" s="57" t="str">
        <f t="shared" si="25"/>
        <v>CORRECTO</v>
      </c>
    </row>
    <row r="94" spans="1:13" ht="12.75" customHeight="1">
      <c r="A94" s="202"/>
      <c r="B94" s="246"/>
      <c r="C94" s="111"/>
      <c r="D94" s="112"/>
      <c r="E94" s="112">
        <v>2</v>
      </c>
      <c r="F94" s="113">
        <v>2</v>
      </c>
      <c r="G94" s="114">
        <f t="shared" si="33"/>
        <v>4</v>
      </c>
      <c r="H94" s="115"/>
      <c r="I94" s="116"/>
      <c r="J94" s="117"/>
      <c r="K94" s="118">
        <f t="shared" si="34"/>
        <v>0</v>
      </c>
      <c r="L94" s="110">
        <f t="shared" si="24"/>
        <v>0</v>
      </c>
      <c r="M94" s="57" t="str">
        <f t="shared" si="25"/>
        <v>ERROR</v>
      </c>
    </row>
    <row r="95" spans="1:13" ht="12.75" customHeight="1">
      <c r="A95" s="202"/>
      <c r="B95" s="246"/>
      <c r="C95" s="111"/>
      <c r="D95" s="112"/>
      <c r="E95" s="112"/>
      <c r="F95" s="113"/>
      <c r="G95" s="114">
        <f t="shared" si="33"/>
        <v>0</v>
      </c>
      <c r="H95" s="115"/>
      <c r="I95" s="116"/>
      <c r="J95" s="117"/>
      <c r="K95" s="118">
        <f t="shared" si="34"/>
        <v>0</v>
      </c>
      <c r="L95" s="110">
        <f t="shared" si="24"/>
        <v>0</v>
      </c>
      <c r="M95" s="57" t="str">
        <f t="shared" si="25"/>
        <v>CORRECTO</v>
      </c>
    </row>
    <row r="96" spans="1:13" ht="12.75" customHeight="1">
      <c r="A96" s="202"/>
      <c r="B96" s="246"/>
      <c r="C96" s="111"/>
      <c r="D96" s="112"/>
      <c r="E96" s="112"/>
      <c r="F96" s="113"/>
      <c r="G96" s="114">
        <f t="shared" si="33"/>
        <v>0</v>
      </c>
      <c r="H96" s="115"/>
      <c r="I96" s="116"/>
      <c r="J96" s="117"/>
      <c r="K96" s="118">
        <f t="shared" si="34"/>
        <v>0</v>
      </c>
      <c r="L96" s="110">
        <f t="shared" si="24"/>
        <v>0</v>
      </c>
      <c r="M96" s="57" t="str">
        <f t="shared" si="25"/>
        <v>CORRECTO</v>
      </c>
    </row>
    <row r="97" spans="1:13" ht="12" customHeight="1">
      <c r="A97" s="202"/>
      <c r="B97" s="246"/>
      <c r="C97" s="111"/>
      <c r="D97" s="112"/>
      <c r="E97" s="112"/>
      <c r="F97" s="113"/>
      <c r="G97" s="114">
        <f t="shared" si="33"/>
        <v>0</v>
      </c>
      <c r="H97" s="115"/>
      <c r="I97" s="116"/>
      <c r="J97" s="117"/>
      <c r="K97" s="118">
        <f t="shared" si="34"/>
        <v>0</v>
      </c>
      <c r="L97" s="110">
        <f t="shared" si="24"/>
        <v>0</v>
      </c>
      <c r="M97" s="57" t="str">
        <f t="shared" si="25"/>
        <v>CORRECTO</v>
      </c>
    </row>
    <row r="98" spans="1:13" ht="11.25" customHeight="1">
      <c r="A98" s="202"/>
      <c r="B98" s="246"/>
      <c r="C98" s="111"/>
      <c r="D98" s="112"/>
      <c r="E98" s="112"/>
      <c r="F98" s="113"/>
      <c r="G98" s="114">
        <f t="shared" si="33"/>
        <v>0</v>
      </c>
      <c r="H98" s="115"/>
      <c r="I98" s="116"/>
      <c r="J98" s="117"/>
      <c r="K98" s="118">
        <f t="shared" si="34"/>
        <v>0</v>
      </c>
      <c r="L98" s="110">
        <f t="shared" si="24"/>
        <v>0</v>
      </c>
      <c r="M98" s="57" t="str">
        <f t="shared" si="25"/>
        <v>CORRECTO</v>
      </c>
    </row>
    <row r="99" spans="1:13" ht="12" customHeight="1">
      <c r="A99" s="202"/>
      <c r="B99" s="246"/>
      <c r="C99" s="111"/>
      <c r="D99" s="112"/>
      <c r="E99" s="112"/>
      <c r="F99" s="113"/>
      <c r="G99" s="114">
        <f t="shared" si="33"/>
        <v>0</v>
      </c>
      <c r="H99" s="115"/>
      <c r="I99" s="116"/>
      <c r="J99" s="117"/>
      <c r="K99" s="118">
        <f t="shared" si="34"/>
        <v>0</v>
      </c>
      <c r="L99" s="110">
        <f t="shared" si="24"/>
        <v>0</v>
      </c>
      <c r="M99" s="57" t="str">
        <f t="shared" si="25"/>
        <v>CORRECTO</v>
      </c>
    </row>
    <row r="100" spans="1:13" ht="12" customHeight="1">
      <c r="A100" s="202"/>
      <c r="B100" s="246"/>
      <c r="C100" s="111"/>
      <c r="D100" s="112"/>
      <c r="E100" s="112"/>
      <c r="F100" s="113"/>
      <c r="G100" s="114">
        <f t="shared" si="33"/>
        <v>0</v>
      </c>
      <c r="H100" s="115"/>
      <c r="I100" s="116"/>
      <c r="J100" s="117"/>
      <c r="K100" s="118">
        <f t="shared" si="34"/>
        <v>0</v>
      </c>
      <c r="L100" s="110">
        <f t="shared" si="24"/>
        <v>0</v>
      </c>
      <c r="M100" s="57" t="str">
        <f t="shared" si="25"/>
        <v>CORRECTO</v>
      </c>
    </row>
    <row r="101" spans="1:13" ht="12" customHeight="1">
      <c r="A101" s="202"/>
      <c r="B101" s="302"/>
      <c r="C101" s="111"/>
      <c r="D101" s="112"/>
      <c r="E101" s="112"/>
      <c r="F101" s="113"/>
      <c r="G101" s="121">
        <f t="shared" si="33"/>
        <v>0</v>
      </c>
      <c r="H101" s="115"/>
      <c r="I101" s="116"/>
      <c r="J101" s="115"/>
      <c r="K101" s="118">
        <f t="shared" si="34"/>
        <v>0</v>
      </c>
      <c r="L101" s="110">
        <f t="shared" si="24"/>
        <v>0</v>
      </c>
      <c r="M101" s="57" t="str">
        <f t="shared" si="25"/>
        <v>CORRECTO</v>
      </c>
    </row>
    <row r="102" spans="1:13" ht="12" customHeight="1">
      <c r="A102" s="232"/>
      <c r="B102" s="135" t="s">
        <v>137</v>
      </c>
      <c r="C102" s="136"/>
      <c r="D102" s="137"/>
      <c r="E102" s="137"/>
      <c r="F102" s="138"/>
      <c r="G102" s="139">
        <f t="shared" ref="G102:H102" si="35">SUM(G93:G101)</f>
        <v>4</v>
      </c>
      <c r="H102" s="306">
        <f t="shared" si="35"/>
        <v>0</v>
      </c>
      <c r="I102" s="307"/>
      <c r="J102" s="308">
        <f>SUM(J93:J101)</f>
        <v>0</v>
      </c>
      <c r="K102" s="256"/>
      <c r="L102" s="110">
        <f t="shared" si="24"/>
        <v>0</v>
      </c>
      <c r="M102" s="57" t="str">
        <f t="shared" si="25"/>
        <v>ERROR</v>
      </c>
    </row>
    <row r="103" spans="1:13" ht="12.75" customHeight="1">
      <c r="A103" s="303">
        <v>10</v>
      </c>
      <c r="B103" s="304" t="str">
        <f>Resultados!B29</f>
        <v>A11</v>
      </c>
      <c r="C103" s="102"/>
      <c r="D103" s="103"/>
      <c r="E103" s="103"/>
      <c r="F103" s="104"/>
      <c r="G103" s="105">
        <f t="shared" ref="G103:G111" si="36">+F103*E103</f>
        <v>0</v>
      </c>
      <c r="H103" s="106"/>
      <c r="I103" s="107"/>
      <c r="J103" s="108"/>
      <c r="K103" s="109">
        <f t="shared" ref="K103:K111" si="37">I103</f>
        <v>0</v>
      </c>
      <c r="L103" s="110">
        <f t="shared" si="24"/>
        <v>0</v>
      </c>
      <c r="M103" s="57" t="str">
        <f t="shared" si="25"/>
        <v>CORRECTO</v>
      </c>
    </row>
    <row r="104" spans="1:13" ht="12.75" customHeight="1">
      <c r="A104" s="202"/>
      <c r="B104" s="246"/>
      <c r="C104" s="111"/>
      <c r="D104" s="112"/>
      <c r="E104" s="112"/>
      <c r="F104" s="113"/>
      <c r="G104" s="114">
        <f t="shared" si="36"/>
        <v>0</v>
      </c>
      <c r="H104" s="115"/>
      <c r="I104" s="116"/>
      <c r="J104" s="117"/>
      <c r="K104" s="118">
        <f t="shared" si="37"/>
        <v>0</v>
      </c>
      <c r="L104" s="110">
        <f t="shared" si="24"/>
        <v>0</v>
      </c>
      <c r="M104" s="57" t="str">
        <f t="shared" si="25"/>
        <v>CORRECTO</v>
      </c>
    </row>
    <row r="105" spans="1:13" ht="12.75" customHeight="1">
      <c r="A105" s="202"/>
      <c r="B105" s="246"/>
      <c r="C105" s="111"/>
      <c r="D105" s="112"/>
      <c r="E105" s="112">
        <v>2</v>
      </c>
      <c r="F105" s="113">
        <v>2</v>
      </c>
      <c r="G105" s="114">
        <f t="shared" si="36"/>
        <v>4</v>
      </c>
      <c r="H105" s="115"/>
      <c r="I105" s="116"/>
      <c r="J105" s="117"/>
      <c r="K105" s="118">
        <f t="shared" si="37"/>
        <v>0</v>
      </c>
      <c r="L105" s="110">
        <f t="shared" si="24"/>
        <v>0</v>
      </c>
      <c r="M105" s="57" t="str">
        <f t="shared" si="25"/>
        <v>ERROR</v>
      </c>
    </row>
    <row r="106" spans="1:13" ht="12.75" customHeight="1">
      <c r="A106" s="202"/>
      <c r="B106" s="246"/>
      <c r="C106" s="111"/>
      <c r="D106" s="112"/>
      <c r="E106" s="112"/>
      <c r="F106" s="113"/>
      <c r="G106" s="114">
        <f t="shared" si="36"/>
        <v>0</v>
      </c>
      <c r="H106" s="115"/>
      <c r="I106" s="116"/>
      <c r="J106" s="117"/>
      <c r="K106" s="118">
        <f t="shared" si="37"/>
        <v>0</v>
      </c>
      <c r="L106" s="110">
        <f t="shared" si="24"/>
        <v>0</v>
      </c>
      <c r="M106" s="57" t="str">
        <f t="shared" si="25"/>
        <v>CORRECTO</v>
      </c>
    </row>
    <row r="107" spans="1:13" ht="12" customHeight="1">
      <c r="A107" s="202"/>
      <c r="B107" s="246"/>
      <c r="C107" s="111"/>
      <c r="D107" s="112"/>
      <c r="E107" s="112"/>
      <c r="F107" s="113"/>
      <c r="G107" s="114">
        <f t="shared" si="36"/>
        <v>0</v>
      </c>
      <c r="H107" s="115"/>
      <c r="I107" s="116"/>
      <c r="J107" s="117"/>
      <c r="K107" s="118">
        <f t="shared" si="37"/>
        <v>0</v>
      </c>
      <c r="L107" s="110">
        <f t="shared" si="24"/>
        <v>0</v>
      </c>
      <c r="M107" s="57" t="str">
        <f t="shared" si="25"/>
        <v>CORRECTO</v>
      </c>
    </row>
    <row r="108" spans="1:13" ht="12" customHeight="1">
      <c r="A108" s="202"/>
      <c r="B108" s="246"/>
      <c r="C108" s="111"/>
      <c r="D108" s="112"/>
      <c r="E108" s="112"/>
      <c r="F108" s="113"/>
      <c r="G108" s="114">
        <f t="shared" si="36"/>
        <v>0</v>
      </c>
      <c r="H108" s="115"/>
      <c r="I108" s="116"/>
      <c r="J108" s="117"/>
      <c r="K108" s="118">
        <f t="shared" si="37"/>
        <v>0</v>
      </c>
      <c r="L108" s="110">
        <f t="shared" si="24"/>
        <v>0</v>
      </c>
      <c r="M108" s="57" t="str">
        <f t="shared" si="25"/>
        <v>CORRECTO</v>
      </c>
    </row>
    <row r="109" spans="1:13" ht="12" customHeight="1">
      <c r="A109" s="202"/>
      <c r="B109" s="246"/>
      <c r="C109" s="111"/>
      <c r="D109" s="112"/>
      <c r="E109" s="112"/>
      <c r="F109" s="113"/>
      <c r="G109" s="114">
        <f t="shared" si="36"/>
        <v>0</v>
      </c>
      <c r="H109" s="115"/>
      <c r="I109" s="116"/>
      <c r="J109" s="117"/>
      <c r="K109" s="118">
        <f t="shared" si="37"/>
        <v>0</v>
      </c>
      <c r="L109" s="110">
        <f t="shared" si="24"/>
        <v>0</v>
      </c>
      <c r="M109" s="57" t="str">
        <f t="shared" si="25"/>
        <v>CORRECTO</v>
      </c>
    </row>
    <row r="110" spans="1:13" ht="12" customHeight="1">
      <c r="A110" s="202"/>
      <c r="B110" s="246"/>
      <c r="C110" s="111"/>
      <c r="D110" s="112"/>
      <c r="E110" s="112"/>
      <c r="F110" s="113"/>
      <c r="G110" s="114">
        <f t="shared" si="36"/>
        <v>0</v>
      </c>
      <c r="H110" s="115"/>
      <c r="I110" s="116"/>
      <c r="J110" s="117"/>
      <c r="K110" s="118">
        <f t="shared" si="37"/>
        <v>0</v>
      </c>
      <c r="L110" s="110">
        <f t="shared" si="24"/>
        <v>0</v>
      </c>
      <c r="M110" s="57" t="str">
        <f t="shared" si="25"/>
        <v>CORRECTO</v>
      </c>
    </row>
    <row r="111" spans="1:13" ht="12" customHeight="1">
      <c r="A111" s="202"/>
      <c r="B111" s="302"/>
      <c r="C111" s="111"/>
      <c r="D111" s="112"/>
      <c r="E111" s="112"/>
      <c r="F111" s="113"/>
      <c r="G111" s="114">
        <f t="shared" si="36"/>
        <v>0</v>
      </c>
      <c r="H111" s="115"/>
      <c r="I111" s="116"/>
      <c r="J111" s="115"/>
      <c r="K111" s="118">
        <f t="shared" si="37"/>
        <v>0</v>
      </c>
      <c r="L111" s="110">
        <f t="shared" si="24"/>
        <v>0</v>
      </c>
      <c r="M111" s="57" t="str">
        <f t="shared" si="25"/>
        <v>CORRECTO</v>
      </c>
    </row>
    <row r="112" spans="1:13" ht="12" customHeight="1" thickBot="1">
      <c r="A112" s="203"/>
      <c r="B112" s="122" t="s">
        <v>137</v>
      </c>
      <c r="C112" s="123"/>
      <c r="D112" s="124"/>
      <c r="E112" s="124"/>
      <c r="F112" s="343"/>
      <c r="G112" s="344">
        <f t="shared" ref="G112:H112" si="38">SUM(G103:G111)</f>
        <v>4</v>
      </c>
      <c r="H112" s="310">
        <f t="shared" si="38"/>
        <v>0</v>
      </c>
      <c r="I112" s="243"/>
      <c r="J112" s="310">
        <f>SUM(J103:J111)</f>
        <v>0</v>
      </c>
      <c r="K112" s="259"/>
      <c r="L112" s="110">
        <f t="shared" si="24"/>
        <v>0</v>
      </c>
      <c r="M112" s="57" t="str">
        <f t="shared" si="25"/>
        <v>ERROR</v>
      </c>
    </row>
    <row r="113" spans="1:13" ht="44.25" customHeight="1" thickBot="1">
      <c r="A113" s="295" t="s">
        <v>149</v>
      </c>
      <c r="B113" s="296"/>
      <c r="C113" s="297" t="str">
        <f>Resultados!A19</f>
        <v>RESULTADO 2 IMPLEMENTACIÓN TÉCNICA</v>
      </c>
      <c r="D113" s="288"/>
      <c r="E113" s="296"/>
      <c r="F113" s="345">
        <f>SUM(G61,G72,G82,G92,G102,G112)</f>
        <v>55999611</v>
      </c>
      <c r="G113" s="335"/>
      <c r="H113" s="305">
        <f>SUM(H61,H72,H82,H92,H102,H112)</f>
        <v>37999978</v>
      </c>
      <c r="I113" s="289"/>
      <c r="J113" s="323">
        <f>SUM(J61,J72,J82,J92,J102,J112)</f>
        <v>17999598</v>
      </c>
      <c r="K113" s="189"/>
      <c r="L113" s="110">
        <f t="shared" si="24"/>
        <v>55999576</v>
      </c>
      <c r="M113" s="57" t="str">
        <f>IF(F113=L113,"CORRECTO","ERROR")</f>
        <v>ERROR</v>
      </c>
    </row>
    <row r="114" spans="1:13" ht="28.5" customHeight="1" thickBot="1">
      <c r="A114" s="158"/>
      <c r="B114" s="159"/>
      <c r="C114" s="160"/>
      <c r="D114" s="159"/>
      <c r="E114" s="161"/>
      <c r="F114" s="162"/>
      <c r="G114" s="162"/>
      <c r="H114" s="163"/>
      <c r="I114" s="162"/>
      <c r="J114" s="163"/>
      <c r="K114" s="162"/>
      <c r="L114" s="110"/>
      <c r="M114" s="57"/>
    </row>
    <row r="115" spans="1:13" ht="27.75" customHeight="1" thickBot="1">
      <c r="A115" s="298" t="s">
        <v>150</v>
      </c>
      <c r="B115" s="289"/>
      <c r="C115" s="299" t="s">
        <v>151</v>
      </c>
      <c r="D115" s="288"/>
      <c r="E115" s="296"/>
      <c r="F115" s="341">
        <f>F113+F51</f>
        <v>56964652</v>
      </c>
      <c r="G115" s="342"/>
      <c r="H115" s="321">
        <f>H113+H51</f>
        <v>38599996</v>
      </c>
      <c r="I115" s="289"/>
      <c r="J115" s="322">
        <f>J113+J51</f>
        <v>18364621</v>
      </c>
      <c r="K115" s="362"/>
      <c r="L115" s="363">
        <f>+J115+H115</f>
        <v>56964617</v>
      </c>
      <c r="M115" s="364" t="str">
        <f>IF(F115=L115,"CORRECTO","ERROR")</f>
        <v>ERROR</v>
      </c>
    </row>
    <row r="116" spans="1:13" ht="12" customHeight="1">
      <c r="A116" s="91"/>
      <c r="B116" s="91"/>
      <c r="C116" s="92"/>
      <c r="D116" s="91"/>
      <c r="E116" s="91"/>
      <c r="F116" s="93"/>
      <c r="G116" s="93"/>
      <c r="H116" s="94"/>
      <c r="I116" s="93"/>
      <c r="J116" s="94"/>
    </row>
    <row r="117" spans="1:13" ht="12" customHeight="1">
      <c r="A117" s="91"/>
      <c r="B117" s="91"/>
      <c r="C117" s="92"/>
      <c r="D117" s="91"/>
      <c r="E117" s="91"/>
      <c r="F117" s="93"/>
      <c r="G117" s="93"/>
      <c r="H117" s="94"/>
      <c r="I117" s="93"/>
      <c r="J117" s="94"/>
    </row>
    <row r="118" spans="1:13" ht="12" customHeight="1" thickBot="1">
      <c r="A118" s="91"/>
      <c r="B118" s="91"/>
      <c r="C118" s="92"/>
      <c r="D118" s="91"/>
      <c r="E118" s="91"/>
      <c r="F118" s="93"/>
      <c r="G118" s="93"/>
      <c r="H118" s="94"/>
      <c r="I118" s="93"/>
      <c r="J118" s="94"/>
    </row>
    <row r="119" spans="1:13" ht="60.75" customHeight="1" thickBot="1">
      <c r="A119" s="164"/>
      <c r="B119" s="360" t="s">
        <v>152</v>
      </c>
      <c r="C119" s="361" t="s">
        <v>153</v>
      </c>
      <c r="D119" s="339" t="s">
        <v>326</v>
      </c>
      <c r="E119" s="340"/>
      <c r="F119" s="340"/>
      <c r="G119" s="336" t="str">
        <f>IF(AND(L115&gt;=24300000, L115&lt;=32400000),"CORRECTO","ERROR")</f>
        <v>ERROR</v>
      </c>
      <c r="H119" s="337"/>
      <c r="I119" s="337"/>
      <c r="J119" s="337"/>
      <c r="K119" s="338"/>
      <c r="L119" s="339" t="s">
        <v>327</v>
      </c>
      <c r="M119" s="347"/>
    </row>
  </sheetData>
  <mergeCells count="68">
    <mergeCell ref="L119:M119"/>
    <mergeCell ref="H51:I51"/>
    <mergeCell ref="J51:K51"/>
    <mergeCell ref="G119:K119"/>
    <mergeCell ref="D119:F119"/>
    <mergeCell ref="J61:K61"/>
    <mergeCell ref="H61:I61"/>
    <mergeCell ref="H72:I72"/>
    <mergeCell ref="J72:K72"/>
    <mergeCell ref="H82:I82"/>
    <mergeCell ref="J82:K82"/>
    <mergeCell ref="H92:I92"/>
    <mergeCell ref="J92:K92"/>
    <mergeCell ref="F115:G115"/>
    <mergeCell ref="H115:I115"/>
    <mergeCell ref="J115:K115"/>
    <mergeCell ref="H102:I102"/>
    <mergeCell ref="J102:K102"/>
    <mergeCell ref="H112:I112"/>
    <mergeCell ref="J112:K112"/>
    <mergeCell ref="F113:G113"/>
    <mergeCell ref="H113:I113"/>
    <mergeCell ref="J113:K113"/>
    <mergeCell ref="A1:J1"/>
    <mergeCell ref="A2:K2"/>
    <mergeCell ref="A4:A5"/>
    <mergeCell ref="B4:B5"/>
    <mergeCell ref="C4:G4"/>
    <mergeCell ref="A6:A14"/>
    <mergeCell ref="B6:B13"/>
    <mergeCell ref="H4:K4"/>
    <mergeCell ref="H14:I14"/>
    <mergeCell ref="J14:K14"/>
    <mergeCell ref="H23:I23"/>
    <mergeCell ref="J23:K23"/>
    <mergeCell ref="H32:I32"/>
    <mergeCell ref="J32:K32"/>
    <mergeCell ref="A42:A50"/>
    <mergeCell ref="H41:I41"/>
    <mergeCell ref="J41:K41"/>
    <mergeCell ref="H50:I50"/>
    <mergeCell ref="J50:K50"/>
    <mergeCell ref="A51:B51"/>
    <mergeCell ref="C51:E51"/>
    <mergeCell ref="F51:G51"/>
    <mergeCell ref="A15:A23"/>
    <mergeCell ref="B15:B22"/>
    <mergeCell ref="A24:A32"/>
    <mergeCell ref="B24:B31"/>
    <mergeCell ref="A33:A41"/>
    <mergeCell ref="B33:B40"/>
    <mergeCell ref="B42:B49"/>
    <mergeCell ref="A113:B113"/>
    <mergeCell ref="C113:E113"/>
    <mergeCell ref="A115:B115"/>
    <mergeCell ref="C115:E115"/>
    <mergeCell ref="A52:A61"/>
    <mergeCell ref="B52:B60"/>
    <mergeCell ref="A62:A72"/>
    <mergeCell ref="B62:B71"/>
    <mergeCell ref="A73:A82"/>
    <mergeCell ref="B73:B81"/>
    <mergeCell ref="B83:B91"/>
    <mergeCell ref="A83:A92"/>
    <mergeCell ref="A93:A102"/>
    <mergeCell ref="A103:A112"/>
    <mergeCell ref="B93:B101"/>
    <mergeCell ref="B103:B111"/>
  </mergeCells>
  <conditionalFormatting sqref="M6:M115">
    <cfRule type="cellIs" dxfId="6" priority="3" operator="equal">
      <formula>"ERROR"</formula>
    </cfRule>
    <cfRule type="cellIs" dxfId="5" priority="4" operator="equal">
      <formula>"CORRECTO"</formula>
    </cfRule>
  </conditionalFormatting>
  <conditionalFormatting sqref="G119">
    <cfRule type="cellIs" dxfId="1" priority="1" operator="equal">
      <formula>"ERROR"</formula>
    </cfRule>
    <cfRule type="cellIs" dxfId="0" priority="2" operator="equal">
      <formula>"CORRECTO"</formula>
    </cfRule>
  </conditionalFormatting>
  <pageMargins left="0.35433070866141736" right="0.15748031496062992" top="0.39370078740157483" bottom="0.39370078740157483" header="0" footer="0"/>
  <pageSetup orientation="landscape"/>
  <legacyDrawing r:id="rId1"/>
  <extLst>
    <ext xmlns:x14="http://schemas.microsoft.com/office/spreadsheetml/2009/9/main" uri="{CCE6A557-97BC-4b89-ADB6-D9C93CAAB3DF}">
      <x14:dataValidations xmlns:xm="http://schemas.microsoft.com/office/excel/2006/main" disablePrompts="1" count="2">
        <x14:dataValidation type="list" allowBlank="1" showErrorMessage="1" xr:uid="{00000000-0002-0000-0500-000000000000}">
          <x14:formula1>
            <xm:f>Listas!$C$4:$C$6</xm:f>
          </x14:formula1>
          <xm:sqref>I52:I60 I62:I71 I73:I81 I83:I91 I93:I101 I103:I111</xm:sqref>
        </x14:dataValidation>
        <x14:dataValidation type="list" allowBlank="1" showErrorMessage="1" xr:uid="{00000000-0002-0000-0500-000001000000}">
          <x14:formula1>
            <xm:f>Listas!$C$2:$C$4</xm:f>
          </x14:formula1>
          <xm:sqref>I6:I13 I15:I22 I24:I31 I33:I40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9"/>
  <sheetViews>
    <sheetView workbookViewId="0"/>
  </sheetViews>
  <sheetFormatPr baseColWidth="10" defaultColWidth="12.5703125" defaultRowHeight="15" customHeight="1"/>
  <cols>
    <col min="1" max="1" width="29" customWidth="1"/>
    <col min="2" max="2" width="70.42578125" customWidth="1"/>
    <col min="3" max="3" width="55" customWidth="1"/>
    <col min="4" max="4" width="22.42578125" customWidth="1"/>
    <col min="5" max="5" width="9.42578125" customWidth="1"/>
    <col min="6" max="6" width="65" customWidth="1"/>
    <col min="7" max="7" width="20" customWidth="1"/>
    <col min="8" max="8" width="64.140625" customWidth="1"/>
    <col min="9" max="9" width="19.42578125" customWidth="1"/>
    <col min="10" max="26" width="11.42578125" customWidth="1"/>
  </cols>
  <sheetData>
    <row r="1" spans="1:11" ht="12.75" customHeight="1">
      <c r="A1" s="165" t="s">
        <v>154</v>
      </c>
      <c r="B1" s="166" t="s">
        <v>155</v>
      </c>
      <c r="C1" s="327" t="s">
        <v>156</v>
      </c>
      <c r="D1" s="279"/>
      <c r="F1" s="327" t="s">
        <v>157</v>
      </c>
      <c r="G1" s="279"/>
      <c r="H1" s="167" t="s">
        <v>158</v>
      </c>
    </row>
    <row r="2" spans="1:11" ht="12.75" customHeight="1">
      <c r="A2" s="168" t="s">
        <v>159</v>
      </c>
      <c r="B2" s="12" t="s">
        <v>160</v>
      </c>
      <c r="C2" s="169" t="s">
        <v>125</v>
      </c>
      <c r="D2" s="170" t="s">
        <v>161</v>
      </c>
      <c r="F2" s="171" t="s">
        <v>162</v>
      </c>
      <c r="G2" s="168" t="s">
        <v>163</v>
      </c>
      <c r="H2" s="171" t="s">
        <v>164</v>
      </c>
      <c r="I2" s="168" t="s">
        <v>165</v>
      </c>
    </row>
    <row r="3" spans="1:11" ht="12.75" customHeight="1">
      <c r="A3" s="168" t="s">
        <v>166</v>
      </c>
      <c r="B3" s="12" t="s">
        <v>167</v>
      </c>
      <c r="C3" s="169" t="s">
        <v>122</v>
      </c>
      <c r="D3" s="170" t="s">
        <v>168</v>
      </c>
      <c r="F3" s="171" t="s">
        <v>169</v>
      </c>
      <c r="G3" s="168" t="s">
        <v>170</v>
      </c>
      <c r="H3" s="171" t="s">
        <v>171</v>
      </c>
      <c r="I3" s="168" t="s">
        <v>172</v>
      </c>
    </row>
    <row r="4" spans="1:11" ht="12.75" customHeight="1">
      <c r="A4" s="168" t="s">
        <v>86</v>
      </c>
      <c r="B4" s="12" t="s">
        <v>173</v>
      </c>
      <c r="C4" s="169" t="s">
        <v>136</v>
      </c>
      <c r="D4" s="170" t="s">
        <v>67</v>
      </c>
      <c r="F4" s="171" t="s">
        <v>174</v>
      </c>
      <c r="G4" s="168" t="s">
        <v>170</v>
      </c>
      <c r="H4" s="171" t="s">
        <v>175</v>
      </c>
      <c r="I4" s="168" t="s">
        <v>176</v>
      </c>
    </row>
    <row r="5" spans="1:11" ht="12.75" customHeight="1">
      <c r="A5" s="168" t="s">
        <v>177</v>
      </c>
      <c r="B5" s="12" t="s">
        <v>178</v>
      </c>
      <c r="C5" s="169" t="s">
        <v>141</v>
      </c>
      <c r="D5" s="170" t="s">
        <v>179</v>
      </c>
      <c r="F5" s="171" t="s">
        <v>180</v>
      </c>
      <c r="G5" s="168" t="s">
        <v>181</v>
      </c>
      <c r="H5" s="171" t="s">
        <v>182</v>
      </c>
      <c r="I5" s="168" t="s">
        <v>183</v>
      </c>
    </row>
    <row r="6" spans="1:11" ht="12.75" customHeight="1">
      <c r="A6" s="168" t="s">
        <v>184</v>
      </c>
      <c r="B6" s="12" t="s">
        <v>185</v>
      </c>
      <c r="C6" s="169" t="s">
        <v>148</v>
      </c>
      <c r="D6" s="170" t="s">
        <v>186</v>
      </c>
      <c r="F6" s="171" t="s">
        <v>187</v>
      </c>
      <c r="G6" s="168" t="s">
        <v>188</v>
      </c>
      <c r="H6" s="171"/>
      <c r="I6" s="168"/>
    </row>
    <row r="7" spans="1:11" ht="12.75" customHeight="1">
      <c r="A7" s="168" t="s">
        <v>189</v>
      </c>
      <c r="B7" s="12" t="s">
        <v>190</v>
      </c>
      <c r="F7" s="171" t="s">
        <v>191</v>
      </c>
      <c r="G7" s="168" t="s">
        <v>176</v>
      </c>
    </row>
    <row r="8" spans="1:11" ht="25.5">
      <c r="A8" s="168" t="s">
        <v>192</v>
      </c>
      <c r="B8" s="12" t="s">
        <v>193</v>
      </c>
      <c r="F8" s="171" t="s">
        <v>194</v>
      </c>
      <c r="G8" s="168" t="s">
        <v>170</v>
      </c>
    </row>
    <row r="9" spans="1:11" ht="12.75">
      <c r="A9" s="168" t="s">
        <v>195</v>
      </c>
      <c r="B9" s="172" t="s">
        <v>196</v>
      </c>
      <c r="C9" s="327" t="s">
        <v>197</v>
      </c>
      <c r="D9" s="279"/>
      <c r="F9" s="171" t="s">
        <v>198</v>
      </c>
      <c r="G9" s="168" t="s">
        <v>176</v>
      </c>
    </row>
    <row r="10" spans="1:11" ht="25.5">
      <c r="A10" s="168" t="s">
        <v>199</v>
      </c>
      <c r="B10" s="172" t="s">
        <v>200</v>
      </c>
      <c r="C10" s="9" t="s">
        <v>201</v>
      </c>
      <c r="F10" s="171" t="s">
        <v>202</v>
      </c>
      <c r="G10" s="168" t="s">
        <v>203</v>
      </c>
    </row>
    <row r="11" spans="1:11" ht="25.5">
      <c r="A11" s="168" t="s">
        <v>74</v>
      </c>
      <c r="B11" s="172" t="s">
        <v>204</v>
      </c>
      <c r="C11" s="173" t="s">
        <v>201</v>
      </c>
      <c r="F11" s="171"/>
      <c r="G11" s="168"/>
    </row>
    <row r="12" spans="1:11" ht="21.75" customHeight="1">
      <c r="A12" s="168" t="s">
        <v>205</v>
      </c>
      <c r="B12" s="172" t="s">
        <v>206</v>
      </c>
      <c r="C12" s="173" t="s">
        <v>207</v>
      </c>
      <c r="F12" s="171"/>
      <c r="G12" s="168"/>
    </row>
    <row r="13" spans="1:11" ht="34.5" customHeight="1">
      <c r="A13" s="168" t="s">
        <v>75</v>
      </c>
      <c r="C13" s="173" t="s">
        <v>208</v>
      </c>
    </row>
    <row r="14" spans="1:11" ht="21.75" customHeight="1">
      <c r="A14" s="168" t="s">
        <v>209</v>
      </c>
      <c r="C14" s="173" t="s">
        <v>210</v>
      </c>
    </row>
    <row r="15" spans="1:11" ht="42.75" customHeight="1">
      <c r="A15" s="168" t="s">
        <v>211</v>
      </c>
      <c r="C15" s="174" t="s">
        <v>212</v>
      </c>
    </row>
    <row r="16" spans="1:11" ht="21.75" customHeight="1">
      <c r="A16" s="168" t="s">
        <v>213</v>
      </c>
      <c r="C16" s="173"/>
      <c r="F16" s="4">
        <v>1</v>
      </c>
      <c r="G16" s="4" t="s">
        <v>214</v>
      </c>
      <c r="H16" s="4" t="s">
        <v>23</v>
      </c>
      <c r="I16" s="4" t="s">
        <v>214</v>
      </c>
      <c r="J16" s="4"/>
      <c r="K16" s="4" t="s">
        <v>215</v>
      </c>
    </row>
    <row r="17" spans="1:11" ht="12.75" customHeight="1">
      <c r="A17" s="168" t="s">
        <v>216</v>
      </c>
      <c r="B17" s="12"/>
      <c r="C17" s="175"/>
      <c r="F17" s="4">
        <v>2</v>
      </c>
      <c r="G17" s="4" t="s">
        <v>217</v>
      </c>
      <c r="H17" s="4" t="s">
        <v>218</v>
      </c>
      <c r="I17" s="4" t="s">
        <v>219</v>
      </c>
      <c r="J17" s="4"/>
      <c r="K17" s="4" t="s">
        <v>27</v>
      </c>
    </row>
    <row r="18" spans="1:11" ht="12.75" customHeight="1">
      <c r="A18" s="168" t="s">
        <v>220</v>
      </c>
      <c r="C18" s="173"/>
      <c r="F18" s="4">
        <v>3</v>
      </c>
      <c r="G18" s="4" t="s">
        <v>221</v>
      </c>
      <c r="H18" s="4" t="s">
        <v>222</v>
      </c>
      <c r="I18" s="4" t="s">
        <v>221</v>
      </c>
      <c r="J18" s="4"/>
      <c r="K18" s="4" t="s">
        <v>223</v>
      </c>
    </row>
    <row r="19" spans="1:11" ht="12.75" customHeight="1">
      <c r="A19" s="168" t="s">
        <v>224</v>
      </c>
      <c r="F19" s="4">
        <v>4</v>
      </c>
      <c r="G19" s="4" t="s">
        <v>225</v>
      </c>
      <c r="H19" s="4" t="s">
        <v>226</v>
      </c>
      <c r="I19" s="4" t="s">
        <v>227</v>
      </c>
      <c r="J19" s="4"/>
      <c r="K19" s="4" t="s">
        <v>228</v>
      </c>
    </row>
    <row r="20" spans="1:11" ht="12.75" customHeight="1">
      <c r="A20" s="168" t="s">
        <v>229</v>
      </c>
      <c r="F20" s="4">
        <v>5</v>
      </c>
      <c r="G20" s="4" t="s">
        <v>230</v>
      </c>
      <c r="H20" s="4"/>
      <c r="I20" s="4"/>
      <c r="J20" s="4"/>
      <c r="K20" s="4"/>
    </row>
    <row r="21" spans="1:11" ht="12.75" customHeight="1">
      <c r="A21" s="168" t="s">
        <v>231</v>
      </c>
      <c r="F21" s="4">
        <v>6</v>
      </c>
      <c r="G21" s="4" t="s">
        <v>232</v>
      </c>
      <c r="H21" s="4"/>
      <c r="I21" s="4"/>
      <c r="J21" s="4"/>
      <c r="K21" s="4"/>
    </row>
    <row r="22" spans="1:11" ht="12.75" customHeight="1">
      <c r="A22" s="168" t="s">
        <v>233</v>
      </c>
      <c r="B22" s="12"/>
      <c r="F22" s="4">
        <v>7</v>
      </c>
      <c r="G22" s="176"/>
      <c r="H22" s="176"/>
      <c r="I22" s="176"/>
      <c r="J22" s="1"/>
      <c r="K22" s="4"/>
    </row>
    <row r="23" spans="1:11" ht="12.75" customHeight="1">
      <c r="A23" s="168" t="s">
        <v>234</v>
      </c>
      <c r="B23" s="12"/>
      <c r="F23" s="4">
        <v>8</v>
      </c>
      <c r="G23" s="176"/>
      <c r="H23" s="176"/>
      <c r="I23" s="176"/>
      <c r="J23" s="1"/>
      <c r="K23" s="4"/>
    </row>
    <row r="24" spans="1:11" ht="12.75" customHeight="1">
      <c r="A24" s="168" t="s">
        <v>235</v>
      </c>
      <c r="B24" s="12"/>
      <c r="F24" s="4">
        <v>9</v>
      </c>
      <c r="G24" s="176"/>
      <c r="H24" s="176"/>
      <c r="I24" s="176"/>
      <c r="J24" s="1"/>
      <c r="K24" s="1"/>
    </row>
    <row r="25" spans="1:11" ht="12.75" customHeight="1">
      <c r="A25" s="168" t="s">
        <v>236</v>
      </c>
      <c r="F25" s="4">
        <v>10</v>
      </c>
      <c r="G25" s="176"/>
      <c r="H25" s="176"/>
      <c r="I25" s="176"/>
      <c r="J25" s="1"/>
      <c r="K25" s="1"/>
    </row>
    <row r="26" spans="1:11" ht="12.75" customHeight="1">
      <c r="A26" s="168" t="s">
        <v>237</v>
      </c>
    </row>
    <row r="27" spans="1:11" ht="12.75" customHeight="1">
      <c r="A27" s="168" t="s">
        <v>238</v>
      </c>
    </row>
    <row r="28" spans="1:11" ht="12.75" customHeight="1">
      <c r="A28" s="168" t="s">
        <v>239</v>
      </c>
    </row>
    <row r="29" spans="1:11" ht="12.75">
      <c r="A29" s="168" t="s">
        <v>240</v>
      </c>
      <c r="C29" s="177"/>
      <c r="D29" s="177"/>
    </row>
    <row r="30" spans="1:11" ht="12.75">
      <c r="A30" s="168" t="s">
        <v>241</v>
      </c>
      <c r="C30" s="80"/>
      <c r="D30" s="177"/>
    </row>
    <row r="31" spans="1:11" ht="12.75">
      <c r="A31" s="168" t="s">
        <v>242</v>
      </c>
      <c r="C31" s="177"/>
      <c r="D31" s="177"/>
    </row>
    <row r="32" spans="1:11" ht="12.75">
      <c r="A32" s="168" t="s">
        <v>243</v>
      </c>
      <c r="C32" s="177"/>
      <c r="D32" s="177"/>
    </row>
    <row r="33" spans="1:4" ht="12.75">
      <c r="A33" s="168" t="s">
        <v>244</v>
      </c>
      <c r="C33" s="177"/>
      <c r="D33" s="177"/>
    </row>
    <row r="34" spans="1:4" ht="12.75">
      <c r="A34" s="168" t="s">
        <v>245</v>
      </c>
      <c r="C34" s="177"/>
      <c r="D34" s="177"/>
    </row>
    <row r="35" spans="1:4" ht="12.75">
      <c r="A35" s="168" t="s">
        <v>246</v>
      </c>
      <c r="C35" s="177"/>
      <c r="D35" s="177"/>
    </row>
    <row r="36" spans="1:4" ht="12.75">
      <c r="A36" s="168" t="s">
        <v>247</v>
      </c>
      <c r="C36" s="80"/>
      <c r="D36" s="177"/>
    </row>
    <row r="37" spans="1:4" ht="12.75">
      <c r="A37" s="168" t="s">
        <v>248</v>
      </c>
      <c r="C37" s="80"/>
      <c r="D37" s="177"/>
    </row>
    <row r="38" spans="1:4" ht="12.75" customHeight="1">
      <c r="A38" s="168" t="s">
        <v>249</v>
      </c>
      <c r="C38" s="80"/>
      <c r="D38" s="80"/>
    </row>
    <row r="39" spans="1:4" ht="12.75" customHeight="1">
      <c r="A39" s="168" t="s">
        <v>250</v>
      </c>
      <c r="C39" s="80"/>
      <c r="D39" s="80"/>
    </row>
    <row r="40" spans="1:4" ht="12.75" customHeight="1">
      <c r="A40" s="168" t="s">
        <v>251</v>
      </c>
    </row>
    <row r="41" spans="1:4" ht="12.75" customHeight="1">
      <c r="A41" s="168" t="s">
        <v>252</v>
      </c>
    </row>
    <row r="42" spans="1:4" ht="12.75" customHeight="1">
      <c r="A42" s="168" t="s">
        <v>253</v>
      </c>
    </row>
    <row r="43" spans="1:4" ht="12.75" customHeight="1">
      <c r="A43" s="168" t="s">
        <v>254</v>
      </c>
    </row>
    <row r="44" spans="1:4" ht="12.75" customHeight="1">
      <c r="A44" s="168" t="s">
        <v>255</v>
      </c>
    </row>
    <row r="45" spans="1:4" ht="12.75" customHeight="1">
      <c r="A45" s="168" t="s">
        <v>256</v>
      </c>
    </row>
    <row r="46" spans="1:4" ht="12.75" customHeight="1">
      <c r="A46" s="168" t="s">
        <v>257</v>
      </c>
    </row>
    <row r="47" spans="1:4" ht="12.75" customHeight="1">
      <c r="A47" s="168" t="s">
        <v>258</v>
      </c>
    </row>
    <row r="48" spans="1:4" ht="12.75" customHeight="1">
      <c r="A48" s="168" t="s">
        <v>259</v>
      </c>
    </row>
    <row r="49" spans="1:1" ht="12.75" customHeight="1">
      <c r="A49" s="168" t="s">
        <v>260</v>
      </c>
    </row>
    <row r="50" spans="1:1" ht="12.75" customHeight="1">
      <c r="A50" s="168" t="s">
        <v>261</v>
      </c>
    </row>
    <row r="51" spans="1:1" ht="12.75" customHeight="1">
      <c r="A51" s="168" t="s">
        <v>262</v>
      </c>
    </row>
    <row r="52" spans="1:1" ht="12.75" customHeight="1">
      <c r="A52" s="168" t="s">
        <v>263</v>
      </c>
    </row>
    <row r="53" spans="1:1" ht="12.75" customHeight="1">
      <c r="A53" s="168" t="s">
        <v>264</v>
      </c>
    </row>
    <row r="54" spans="1:1" ht="12.75" customHeight="1">
      <c r="A54" s="168" t="s">
        <v>265</v>
      </c>
    </row>
    <row r="55" spans="1:1" ht="12.75" customHeight="1">
      <c r="A55" s="168" t="s">
        <v>266</v>
      </c>
    </row>
    <row r="56" spans="1:1" ht="12.75" customHeight="1">
      <c r="A56" s="168" t="s">
        <v>267</v>
      </c>
    </row>
    <row r="57" spans="1:1" ht="12.75" customHeight="1">
      <c r="A57" s="168" t="s">
        <v>268</v>
      </c>
    </row>
    <row r="58" spans="1:1" ht="12.75" customHeight="1">
      <c r="A58" s="168" t="s">
        <v>269</v>
      </c>
    </row>
    <row r="59" spans="1:1" ht="12.75" customHeight="1">
      <c r="A59" s="168" t="s">
        <v>270</v>
      </c>
    </row>
    <row r="60" spans="1:1" ht="12.75" customHeight="1">
      <c r="A60" s="168" t="s">
        <v>271</v>
      </c>
    </row>
    <row r="61" spans="1:1" ht="12.75" customHeight="1">
      <c r="A61" s="168" t="s">
        <v>272</v>
      </c>
    </row>
    <row r="62" spans="1:1" ht="12.75" customHeight="1">
      <c r="A62" s="168" t="s">
        <v>273</v>
      </c>
    </row>
    <row r="63" spans="1:1" ht="12.75" customHeight="1">
      <c r="A63" s="168" t="s">
        <v>274</v>
      </c>
    </row>
    <row r="64" spans="1:1" ht="12.75" customHeight="1">
      <c r="A64" s="168" t="s">
        <v>275</v>
      </c>
    </row>
    <row r="65" spans="1:1" ht="12.75" customHeight="1">
      <c r="A65" s="1" t="s">
        <v>276</v>
      </c>
    </row>
    <row r="66" spans="1:1" ht="12.75" customHeight="1">
      <c r="A66" s="168" t="s">
        <v>277</v>
      </c>
    </row>
    <row r="67" spans="1:1" ht="12.75" customHeight="1">
      <c r="A67" s="168" t="s">
        <v>278</v>
      </c>
    </row>
    <row r="68" spans="1:1" ht="12.75" customHeight="1">
      <c r="A68" s="168" t="s">
        <v>279</v>
      </c>
    </row>
    <row r="69" spans="1:1" ht="12.75" customHeight="1">
      <c r="A69" s="168" t="s">
        <v>280</v>
      </c>
    </row>
    <row r="70" spans="1:1" ht="12.75" customHeight="1">
      <c r="A70" s="168" t="s">
        <v>281</v>
      </c>
    </row>
    <row r="71" spans="1:1" ht="12.75" customHeight="1">
      <c r="A71" s="168" t="s">
        <v>282</v>
      </c>
    </row>
    <row r="72" spans="1:1" ht="12.75" customHeight="1">
      <c r="A72" s="168" t="s">
        <v>283</v>
      </c>
    </row>
    <row r="73" spans="1:1" ht="12.75" customHeight="1">
      <c r="A73" s="168" t="s">
        <v>284</v>
      </c>
    </row>
    <row r="74" spans="1:1" ht="12.75" customHeight="1">
      <c r="A74" s="168" t="s">
        <v>285</v>
      </c>
    </row>
    <row r="75" spans="1:1" ht="12.75" customHeight="1">
      <c r="A75" s="168" t="s">
        <v>286</v>
      </c>
    </row>
    <row r="76" spans="1:1" ht="12.75" customHeight="1">
      <c r="A76" s="168" t="s">
        <v>287</v>
      </c>
    </row>
    <row r="77" spans="1:1" ht="12.75" customHeight="1">
      <c r="A77" s="168" t="s">
        <v>288</v>
      </c>
    </row>
    <row r="78" spans="1:1" ht="12.75" customHeight="1">
      <c r="A78" s="168" t="s">
        <v>289</v>
      </c>
    </row>
    <row r="79" spans="1:1" ht="12.75" customHeight="1">
      <c r="A79" s="168" t="s">
        <v>290</v>
      </c>
    </row>
    <row r="80" spans="1:1" ht="12.75" customHeight="1">
      <c r="A80" s="168" t="s">
        <v>291</v>
      </c>
    </row>
    <row r="81" spans="1:1" ht="12.75" customHeight="1">
      <c r="A81" s="168" t="s">
        <v>292</v>
      </c>
    </row>
    <row r="82" spans="1:1" ht="12.75" customHeight="1">
      <c r="A82" s="168" t="s">
        <v>293</v>
      </c>
    </row>
    <row r="83" spans="1:1" ht="12.75" customHeight="1">
      <c r="A83" s="168" t="s">
        <v>294</v>
      </c>
    </row>
    <row r="84" spans="1:1" ht="12.75" customHeight="1">
      <c r="A84" s="168" t="s">
        <v>295</v>
      </c>
    </row>
    <row r="85" spans="1:1" ht="12.75" customHeight="1">
      <c r="A85" s="168" t="s">
        <v>296</v>
      </c>
    </row>
    <row r="86" spans="1:1" ht="12.75" customHeight="1">
      <c r="A86" s="168" t="s">
        <v>297</v>
      </c>
    </row>
    <row r="87" spans="1:1" ht="12.75" customHeight="1">
      <c r="A87" s="168" t="s">
        <v>298</v>
      </c>
    </row>
    <row r="88" spans="1:1" ht="12.75" customHeight="1">
      <c r="A88" s="168" t="s">
        <v>299</v>
      </c>
    </row>
    <row r="89" spans="1:1" ht="12.75" customHeight="1">
      <c r="A89" s="168" t="s">
        <v>300</v>
      </c>
    </row>
    <row r="90" spans="1:1" ht="12.75" customHeight="1">
      <c r="A90" s="168" t="s">
        <v>301</v>
      </c>
    </row>
    <row r="91" spans="1:1" ht="12.75" customHeight="1">
      <c r="A91" s="168" t="s">
        <v>302</v>
      </c>
    </row>
    <row r="92" spans="1:1" ht="12.75" customHeight="1">
      <c r="A92" s="168" t="s">
        <v>303</v>
      </c>
    </row>
    <row r="93" spans="1:1" ht="12.75" customHeight="1">
      <c r="A93" s="168" t="s">
        <v>304</v>
      </c>
    </row>
    <row r="94" spans="1:1" ht="12.75" customHeight="1">
      <c r="A94" s="168" t="s">
        <v>305</v>
      </c>
    </row>
    <row r="95" spans="1:1" ht="12.75" customHeight="1">
      <c r="A95" s="168" t="s">
        <v>306</v>
      </c>
    </row>
    <row r="96" spans="1:1" ht="12.75" customHeight="1">
      <c r="A96" s="168" t="s">
        <v>307</v>
      </c>
    </row>
    <row r="97" spans="1:1" ht="12.75" customHeight="1">
      <c r="A97" s="168" t="s">
        <v>308</v>
      </c>
    </row>
    <row r="98" spans="1:1" ht="12.75" customHeight="1">
      <c r="A98" s="168" t="s">
        <v>309</v>
      </c>
    </row>
    <row r="99" spans="1:1" ht="12.75" customHeight="1">
      <c r="A99" s="168" t="s">
        <v>310</v>
      </c>
    </row>
    <row r="100" spans="1:1" ht="12.75" customHeight="1">
      <c r="A100" s="168" t="s">
        <v>311</v>
      </c>
    </row>
    <row r="101" spans="1:1" ht="12.75" customHeight="1">
      <c r="A101" s="168" t="s">
        <v>312</v>
      </c>
    </row>
    <row r="102" spans="1:1" ht="12.75" customHeight="1">
      <c r="A102" s="168" t="s">
        <v>313</v>
      </c>
    </row>
    <row r="103" spans="1:1" ht="12.75" customHeight="1"/>
    <row r="104" spans="1:1" ht="12.75" customHeight="1"/>
    <row r="106" spans="1:1" ht="12.75" customHeight="1"/>
    <row r="107" spans="1:1" ht="12.75" customHeight="1"/>
    <row r="108" spans="1:1" ht="12.75" customHeight="1"/>
    <row r="109" spans="1:1" ht="12.75" customHeight="1"/>
    <row r="110" spans="1:1" ht="12.75" customHeight="1"/>
    <row r="111" spans="1:1" ht="12.75" customHeight="1"/>
    <row r="112" spans="1:1" ht="12.75" customHeight="1"/>
    <row r="113" ht="12.75" customHeight="1"/>
    <row r="116" ht="12.75" customHeight="1"/>
    <row r="117" ht="12.75" customHeight="1"/>
    <row r="118" ht="12.75" customHeight="1"/>
    <row r="119" ht="12.75" customHeight="1"/>
    <row r="122" ht="12.75" customHeight="1"/>
    <row r="123" ht="12.75" customHeight="1"/>
    <row r="124" ht="12.75" customHeight="1"/>
    <row r="125" ht="12.75" customHeight="1"/>
    <row r="126" ht="12.75" customHeight="1"/>
    <row r="127" ht="12.75" customHeight="1"/>
    <row r="128" ht="12.75" customHeight="1"/>
    <row r="129" ht="12.75" customHeight="1"/>
  </sheetData>
  <mergeCells count="3">
    <mergeCell ref="C1:D1"/>
    <mergeCell ref="F1:G1"/>
    <mergeCell ref="C9:D9"/>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U18"/>
  <sheetViews>
    <sheetView workbookViewId="0">
      <selection sqref="A1:U1"/>
    </sheetView>
  </sheetViews>
  <sheetFormatPr baseColWidth="10" defaultColWidth="12.5703125" defaultRowHeight="15" customHeight="1"/>
  <cols>
    <col min="1" max="1" width="40.85546875" customWidth="1"/>
    <col min="2" max="21" width="4" customWidth="1"/>
    <col min="22" max="26" width="10.5703125" customWidth="1"/>
  </cols>
  <sheetData>
    <row r="1" spans="1:21" ht="24" customHeight="1">
      <c r="A1" s="332" t="s">
        <v>314</v>
      </c>
      <c r="B1" s="278"/>
      <c r="C1" s="278"/>
      <c r="D1" s="278"/>
      <c r="E1" s="278"/>
      <c r="F1" s="278"/>
      <c r="G1" s="278"/>
      <c r="H1" s="278"/>
      <c r="I1" s="278"/>
      <c r="J1" s="278"/>
      <c r="K1" s="278"/>
      <c r="L1" s="278"/>
      <c r="M1" s="278"/>
      <c r="N1" s="278"/>
      <c r="O1" s="278"/>
      <c r="P1" s="278"/>
      <c r="Q1" s="278"/>
      <c r="R1" s="278"/>
      <c r="S1" s="278"/>
      <c r="T1" s="278"/>
      <c r="U1" s="279"/>
    </row>
    <row r="2" spans="1:21" ht="63" customHeight="1">
      <c r="A2" s="333" t="str">
        <f>Presupuesto!A2</f>
        <v>OBJETO</v>
      </c>
      <c r="B2" s="193"/>
      <c r="C2" s="193"/>
      <c r="D2" s="193"/>
      <c r="E2" s="193"/>
      <c r="F2" s="193"/>
      <c r="G2" s="193"/>
      <c r="H2" s="193"/>
      <c r="I2" s="193"/>
      <c r="J2" s="193"/>
      <c r="K2" s="193"/>
      <c r="L2" s="193"/>
      <c r="M2" s="193"/>
      <c r="N2" s="193"/>
      <c r="O2" s="193"/>
      <c r="P2" s="193"/>
      <c r="Q2" s="193"/>
      <c r="R2" s="193"/>
      <c r="S2" s="193"/>
      <c r="T2" s="193"/>
      <c r="U2" s="196"/>
    </row>
    <row r="3" spans="1:21" ht="36" customHeight="1">
      <c r="A3" s="1"/>
      <c r="B3" s="1"/>
      <c r="C3" s="1"/>
      <c r="D3" s="1"/>
      <c r="E3" s="1"/>
      <c r="F3" s="1"/>
      <c r="G3" s="1"/>
    </row>
    <row r="4" spans="1:21" ht="12.75" customHeight="1">
      <c r="A4" s="334" t="s">
        <v>315</v>
      </c>
      <c r="B4" s="328" t="s">
        <v>316</v>
      </c>
      <c r="C4" s="199"/>
      <c r="D4" s="199"/>
      <c r="E4" s="200"/>
      <c r="F4" s="328" t="s">
        <v>317</v>
      </c>
      <c r="G4" s="199"/>
      <c r="H4" s="199"/>
      <c r="I4" s="200"/>
      <c r="J4" s="328" t="s">
        <v>318</v>
      </c>
      <c r="K4" s="199"/>
      <c r="L4" s="199"/>
      <c r="M4" s="200"/>
      <c r="N4" s="328" t="s">
        <v>319</v>
      </c>
      <c r="O4" s="199"/>
      <c r="P4" s="199"/>
      <c r="Q4" s="200"/>
      <c r="R4" s="328" t="s">
        <v>320</v>
      </c>
      <c r="S4" s="199"/>
      <c r="T4" s="199"/>
      <c r="U4" s="200"/>
    </row>
    <row r="5" spans="1:21" ht="12.75" customHeight="1">
      <c r="A5" s="302"/>
      <c r="B5" s="178" t="s">
        <v>321</v>
      </c>
      <c r="C5" s="179" t="s">
        <v>322</v>
      </c>
      <c r="D5" s="179" t="s">
        <v>323</v>
      </c>
      <c r="E5" s="180" t="s">
        <v>324</v>
      </c>
      <c r="F5" s="178" t="s">
        <v>321</v>
      </c>
      <c r="G5" s="179" t="s">
        <v>322</v>
      </c>
      <c r="H5" s="179" t="s">
        <v>323</v>
      </c>
      <c r="I5" s="180" t="s">
        <v>324</v>
      </c>
      <c r="J5" s="178" t="s">
        <v>321</v>
      </c>
      <c r="K5" s="179" t="s">
        <v>322</v>
      </c>
      <c r="L5" s="179" t="s">
        <v>323</v>
      </c>
      <c r="M5" s="180" t="s">
        <v>324</v>
      </c>
      <c r="N5" s="178" t="s">
        <v>321</v>
      </c>
      <c r="O5" s="179" t="s">
        <v>322</v>
      </c>
      <c r="P5" s="179" t="s">
        <v>323</v>
      </c>
      <c r="Q5" s="180" t="s">
        <v>324</v>
      </c>
      <c r="R5" s="178" t="s">
        <v>321</v>
      </c>
      <c r="S5" s="179" t="s">
        <v>322</v>
      </c>
      <c r="T5" s="179" t="s">
        <v>323</v>
      </c>
      <c r="U5" s="180" t="s">
        <v>324</v>
      </c>
    </row>
    <row r="6" spans="1:21" ht="12.75" customHeight="1">
      <c r="A6" s="329" t="s">
        <v>57</v>
      </c>
      <c r="B6" s="316"/>
      <c r="C6" s="316"/>
      <c r="D6" s="316"/>
      <c r="E6" s="316"/>
      <c r="F6" s="316"/>
      <c r="G6" s="316"/>
      <c r="H6" s="316"/>
      <c r="I6" s="316"/>
      <c r="J6" s="316"/>
      <c r="K6" s="316"/>
      <c r="L6" s="316"/>
      <c r="M6" s="316"/>
      <c r="N6" s="316"/>
      <c r="O6" s="316"/>
      <c r="P6" s="316"/>
      <c r="Q6" s="316"/>
      <c r="R6" s="316"/>
      <c r="S6" s="316"/>
      <c r="T6" s="316"/>
      <c r="U6" s="330"/>
    </row>
    <row r="7" spans="1:21" ht="27.75" customHeight="1">
      <c r="A7" s="181" t="str">
        <f>+Resultados!B6</f>
        <v>Socializacion</v>
      </c>
      <c r="B7" s="182"/>
      <c r="C7" s="183" t="s">
        <v>325</v>
      </c>
      <c r="D7" s="183"/>
      <c r="E7" s="184"/>
      <c r="F7" s="182"/>
      <c r="G7" s="183"/>
      <c r="H7" s="183"/>
      <c r="I7" s="184"/>
      <c r="J7" s="182"/>
      <c r="K7" s="183"/>
      <c r="L7" s="183"/>
      <c r="M7" s="184"/>
      <c r="N7" s="182"/>
      <c r="O7" s="183"/>
      <c r="P7" s="183"/>
      <c r="Q7" s="184"/>
      <c r="R7" s="182"/>
      <c r="S7" s="183"/>
      <c r="T7" s="183"/>
      <c r="U7" s="184"/>
    </row>
    <row r="8" spans="1:21" ht="27.75" customHeight="1">
      <c r="A8" s="181" t="str">
        <f>Resultados!B8</f>
        <v>Caracterización y Cartogafia Social</v>
      </c>
      <c r="B8" s="182"/>
      <c r="C8" s="183"/>
      <c r="D8" s="183"/>
      <c r="E8" s="184" t="s">
        <v>325</v>
      </c>
      <c r="F8" s="182"/>
      <c r="G8" s="183"/>
      <c r="H8" s="183"/>
      <c r="I8" s="184"/>
      <c r="J8" s="182"/>
      <c r="K8" s="183"/>
      <c r="L8" s="183"/>
      <c r="M8" s="184"/>
      <c r="N8" s="182"/>
      <c r="O8" s="183"/>
      <c r="P8" s="183"/>
      <c r="Q8" s="184"/>
      <c r="R8" s="182"/>
      <c r="S8" s="183"/>
      <c r="T8" s="183"/>
      <c r="U8" s="184"/>
    </row>
    <row r="9" spans="1:21" ht="27.75" customHeight="1">
      <c r="A9" s="181" t="str">
        <f>Resultados!B10</f>
        <v>A3</v>
      </c>
      <c r="B9" s="182"/>
      <c r="C9" s="183"/>
      <c r="D9" s="183"/>
      <c r="E9" s="184"/>
      <c r="F9" s="182"/>
      <c r="G9" s="183"/>
      <c r="H9" s="183"/>
      <c r="I9" s="184"/>
      <c r="J9" s="182"/>
      <c r="K9" s="183"/>
      <c r="L9" s="183"/>
      <c r="M9" s="184"/>
      <c r="N9" s="182"/>
      <c r="O9" s="183"/>
      <c r="P9" s="183"/>
      <c r="Q9" s="184"/>
      <c r="R9" s="182"/>
      <c r="S9" s="183"/>
      <c r="T9" s="183"/>
      <c r="U9" s="184"/>
    </row>
    <row r="10" spans="1:21" ht="27.75" customHeight="1">
      <c r="A10" s="181" t="str">
        <f>Resultados!B12</f>
        <v>A4</v>
      </c>
      <c r="B10" s="182"/>
      <c r="C10" s="183"/>
      <c r="D10" s="183"/>
      <c r="E10" s="184"/>
      <c r="F10" s="182"/>
      <c r="G10" s="183"/>
      <c r="H10" s="183"/>
      <c r="I10" s="184"/>
      <c r="J10" s="182"/>
      <c r="K10" s="183"/>
      <c r="L10" s="183"/>
      <c r="M10" s="184"/>
      <c r="N10" s="182"/>
      <c r="O10" s="183"/>
      <c r="P10" s="183"/>
      <c r="Q10" s="184"/>
      <c r="R10" s="182"/>
      <c r="S10" s="183"/>
      <c r="T10" s="183"/>
      <c r="U10" s="184"/>
    </row>
    <row r="11" spans="1:21" ht="27.75" customHeight="1">
      <c r="A11" s="181" t="str">
        <f>+Resultados!B14</f>
        <v>A5</v>
      </c>
      <c r="B11" s="182"/>
      <c r="C11" s="183"/>
      <c r="D11" s="183"/>
      <c r="E11" s="184"/>
      <c r="F11" s="182"/>
      <c r="G11" s="183"/>
      <c r="H11" s="183"/>
      <c r="I11" s="184"/>
      <c r="J11" s="182"/>
      <c r="K11" s="183"/>
      <c r="L11" s="183"/>
      <c r="M11" s="184"/>
      <c r="N11" s="182"/>
      <c r="O11" s="183"/>
      <c r="P11" s="183"/>
      <c r="Q11" s="184"/>
      <c r="R11" s="182"/>
      <c r="S11" s="183"/>
      <c r="T11" s="183"/>
      <c r="U11" s="184"/>
    </row>
    <row r="12" spans="1:21" ht="12.75" customHeight="1">
      <c r="A12" s="331" t="s">
        <v>81</v>
      </c>
      <c r="B12" s="193"/>
      <c r="C12" s="193"/>
      <c r="D12" s="193"/>
      <c r="E12" s="193"/>
      <c r="F12" s="193"/>
      <c r="G12" s="193"/>
      <c r="H12" s="193"/>
      <c r="I12" s="193"/>
      <c r="J12" s="193"/>
      <c r="K12" s="193"/>
      <c r="L12" s="193"/>
      <c r="M12" s="193"/>
      <c r="N12" s="193"/>
      <c r="O12" s="193"/>
      <c r="P12" s="193"/>
      <c r="Q12" s="193"/>
      <c r="R12" s="193"/>
      <c r="S12" s="193"/>
      <c r="T12" s="193"/>
      <c r="U12" s="265"/>
    </row>
    <row r="13" spans="1:21" ht="25.5" customHeight="1">
      <c r="A13" s="185" t="str">
        <f>+Resultados!B19</f>
        <v>Aislamiento de 2 km de bosque</v>
      </c>
      <c r="B13" s="182"/>
      <c r="C13" s="183"/>
      <c r="D13" s="183"/>
      <c r="E13" s="184"/>
      <c r="F13" s="182"/>
      <c r="G13" s="183"/>
      <c r="H13" s="183"/>
      <c r="I13" s="184"/>
      <c r="J13" s="182"/>
      <c r="K13" s="183"/>
      <c r="L13" s="183"/>
      <c r="M13" s="184"/>
      <c r="N13" s="182"/>
      <c r="O13" s="183"/>
      <c r="P13" s="183"/>
      <c r="Q13" s="184"/>
      <c r="R13" s="182"/>
      <c r="S13" s="183"/>
      <c r="T13" s="183"/>
      <c r="U13" s="184"/>
    </row>
    <row r="14" spans="1:21" ht="25.5" customHeight="1">
      <c r="A14" s="185" t="str">
        <f>Resultados!B21</f>
        <v>A7</v>
      </c>
      <c r="B14" s="182"/>
      <c r="C14" s="183"/>
      <c r="D14" s="183"/>
      <c r="E14" s="184"/>
      <c r="F14" s="182"/>
      <c r="G14" s="183"/>
      <c r="H14" s="183"/>
      <c r="I14" s="184"/>
      <c r="J14" s="182"/>
      <c r="K14" s="183"/>
      <c r="L14" s="183"/>
      <c r="M14" s="184"/>
      <c r="N14" s="182"/>
      <c r="O14" s="183"/>
      <c r="P14" s="183"/>
      <c r="Q14" s="184"/>
      <c r="R14" s="182"/>
      <c r="S14" s="183"/>
      <c r="T14" s="183"/>
      <c r="U14" s="184"/>
    </row>
    <row r="15" spans="1:21" ht="25.5" customHeight="1">
      <c r="A15" s="185" t="str">
        <f>Resultados!B23</f>
        <v>A8</v>
      </c>
      <c r="B15" s="182"/>
      <c r="C15" s="183"/>
      <c r="D15" s="183"/>
      <c r="E15" s="184"/>
      <c r="F15" s="182"/>
      <c r="G15" s="183"/>
      <c r="H15" s="183"/>
      <c r="I15" s="184"/>
      <c r="J15" s="182"/>
      <c r="K15" s="183"/>
      <c r="L15" s="183"/>
      <c r="M15" s="184"/>
      <c r="N15" s="182"/>
      <c r="O15" s="183"/>
      <c r="P15" s="183"/>
      <c r="Q15" s="184"/>
      <c r="R15" s="182"/>
      <c r="S15" s="183"/>
      <c r="T15" s="183"/>
      <c r="U15" s="184"/>
    </row>
    <row r="16" spans="1:21" ht="25.5" customHeight="1">
      <c r="A16" s="185" t="str">
        <f>Resultados!B25</f>
        <v>A9</v>
      </c>
      <c r="B16" s="182"/>
      <c r="C16" s="183"/>
      <c r="D16" s="183"/>
      <c r="E16" s="184"/>
      <c r="F16" s="182"/>
      <c r="G16" s="183"/>
      <c r="H16" s="183"/>
      <c r="I16" s="184"/>
      <c r="J16" s="182"/>
      <c r="K16" s="183"/>
      <c r="L16" s="183"/>
      <c r="M16" s="184"/>
      <c r="N16" s="182"/>
      <c r="O16" s="183"/>
      <c r="P16" s="183"/>
      <c r="Q16" s="184"/>
      <c r="R16" s="182"/>
      <c r="S16" s="183"/>
      <c r="T16" s="183"/>
      <c r="U16" s="184"/>
    </row>
    <row r="17" spans="1:21" ht="25.5" customHeight="1">
      <c r="A17" s="185" t="str">
        <f>Resultados!B27</f>
        <v>A10</v>
      </c>
      <c r="B17" s="182"/>
      <c r="C17" s="183"/>
      <c r="D17" s="183"/>
      <c r="E17" s="184"/>
      <c r="F17" s="182"/>
      <c r="G17" s="183"/>
      <c r="H17" s="183"/>
      <c r="I17" s="184"/>
      <c r="J17" s="182"/>
      <c r="K17" s="183"/>
      <c r="L17" s="183"/>
      <c r="M17" s="184"/>
      <c r="N17" s="182"/>
      <c r="O17" s="183"/>
      <c r="P17" s="183"/>
      <c r="Q17" s="184"/>
      <c r="R17" s="182"/>
      <c r="S17" s="183"/>
      <c r="T17" s="183"/>
      <c r="U17" s="184"/>
    </row>
    <row r="18" spans="1:21" ht="25.5" customHeight="1">
      <c r="A18" s="181" t="str">
        <f>Resultados!B29</f>
        <v>A11</v>
      </c>
      <c r="B18" s="186"/>
      <c r="C18" s="187"/>
      <c r="D18" s="187"/>
      <c r="E18" s="188"/>
      <c r="F18" s="186"/>
      <c r="G18" s="187"/>
      <c r="H18" s="187"/>
      <c r="I18" s="188"/>
      <c r="J18" s="186"/>
      <c r="K18" s="187"/>
      <c r="L18" s="187"/>
      <c r="M18" s="188"/>
      <c r="N18" s="186"/>
      <c r="O18" s="187"/>
      <c r="P18" s="187"/>
      <c r="Q18" s="188"/>
      <c r="R18" s="186"/>
      <c r="S18" s="187"/>
      <c r="T18" s="187"/>
      <c r="U18" s="188"/>
    </row>
  </sheetData>
  <mergeCells count="10">
    <mergeCell ref="R4:U4"/>
    <mergeCell ref="A6:U6"/>
    <mergeCell ref="A12:U12"/>
    <mergeCell ref="A1:U1"/>
    <mergeCell ref="A2:U2"/>
    <mergeCell ref="A4:A5"/>
    <mergeCell ref="B4:E4"/>
    <mergeCell ref="F4:I4"/>
    <mergeCell ref="J4:M4"/>
    <mergeCell ref="N4:Q4"/>
  </mergeCells>
  <conditionalFormatting sqref="B7:U11 B13:U18">
    <cfRule type="cellIs" dxfId="4" priority="1" stopIfTrue="1" operator="equal">
      <formula>"X"</formula>
    </cfRule>
  </conditionalFormatting>
  <pageMargins left="0.70866141732283472" right="0.70866141732283472" top="0.74803149606299213" bottom="0.74803149606299213"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Inf General</vt:lpstr>
      <vt:lpstr>Involucrados</vt:lpstr>
      <vt:lpstr>Causa-Objetivos</vt:lpstr>
      <vt:lpstr>Indicadores</vt:lpstr>
      <vt:lpstr>Resultados</vt:lpstr>
      <vt:lpstr>Presupuesto</vt:lpstr>
      <vt:lpstr>Listas</vt:lpstr>
      <vt:lpstr>Cronograma</vt:lpstr>
      <vt:lpstr>Presupuesto!_ftn1</vt:lpstr>
      <vt:lpstr>Presupuesto!_ftnref1</vt:lpstr>
      <vt:lpstr>causas</vt:lpstr>
      <vt:lpstr>Presupuesto!CUENCAS</vt:lpstr>
      <vt:lpstr>DAR</vt:lpstr>
      <vt:lpstr>Efectos</vt:lpstr>
      <vt:lpstr>Norte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maria-isabel.ochoa;Javier Rios</dc:creator>
  <cp:lastModifiedBy>Edwin Fabian Ospina Gomez</cp:lastModifiedBy>
  <dcterms:created xsi:type="dcterms:W3CDTF">2007-10-24T18:42:22Z</dcterms:created>
  <dcterms:modified xsi:type="dcterms:W3CDTF">2024-09-03T22:19:49Z</dcterms:modified>
</cp:coreProperties>
</file>